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T-Density" sheetId="1" r:id="rId1"/>
    <sheet name="opr-30.06.12" sheetId="2" r:id="rId2"/>
    <sheet name="Achi 2012-13" sheetId="3" r:id="rId3"/>
    <sheet name="T30.06.12" sheetId="4" r:id="rId4"/>
    <sheet name="W-Less 30.06.12" sheetId="5" r:id="rId5"/>
    <sheet name="M30.06.12" sheetId="6" r:id="rId6"/>
    <sheet name="WLL30.06.12" sheetId="7" r:id="rId7"/>
    <sheet name="LL30.06.12" sheetId="8" r:id="rId8"/>
    <sheet name="Anne-9" sheetId="9" r:id="rId9"/>
    <sheet name="Anne-10" sheetId="10" r:id="rId10"/>
    <sheet name="Anne-11" sheetId="11" r:id="rId11"/>
    <sheet name="Urban-Rural Conn" sheetId="12" r:id="rId12"/>
  </sheets>
  <externalReferences>
    <externalReference r:id="rId15"/>
  </externalReferences>
  <definedNames>
    <definedName name="_xlnm.Print_Area" localSheetId="2">'Achi 2012-13'!$A$1:$AK$36</definedName>
    <definedName name="_xlnm.Print_Area" localSheetId="9">'Anne-10'!$A$1:$P$22</definedName>
    <definedName name="_xlnm.Print_Area" localSheetId="10">'Anne-11'!$A$1:$O$36</definedName>
    <definedName name="_xlnm.Print_Area" localSheetId="8">'Anne-9'!$A$1:$R$25</definedName>
    <definedName name="_xlnm.Print_Area" localSheetId="7">'LL30.06.12'!$A$1:$O$44</definedName>
    <definedName name="_xlnm.Print_Area" localSheetId="5">'M30.06.12'!$A$1:$AA$46</definedName>
    <definedName name="_xlnm.Print_Area" localSheetId="1">'opr-30.06.12'!$A$1:$L$26</definedName>
    <definedName name="_xlnm.Print_Area" localSheetId="3">'T30.06.12'!$A$1:$V$45</definedName>
    <definedName name="_xlnm.Print_Area" localSheetId="0">'T-Density'!$A$1:$AD$46</definedName>
    <definedName name="_xlnm.Print_Area" localSheetId="11">'Urban-Rural Conn'!$A$1:$N$31</definedName>
    <definedName name="_xlnm.Print_Area" localSheetId="4">'W-Less 30.06.12'!$A$1:$T$46</definedName>
    <definedName name="_xlnm.Print_Area" localSheetId="6">'WLL30.06.12'!$A$1:$O$44</definedName>
    <definedName name="_xlnm.Print_Titles" localSheetId="6">'WLL30.06.12'!$A:$B</definedName>
  </definedNames>
  <calcPr fullCalcOnLoad="1"/>
</workbook>
</file>

<file path=xl/comments4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<sst xmlns="http://schemas.openxmlformats.org/spreadsheetml/2006/main" count="759" uniqueCount="231">
  <si>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</si>
  <si>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</si>
  <si>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</si>
  <si>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</si>
  <si>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</si>
  <si>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</si>
  <si>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</si>
  <si>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</si>
  <si>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</si>
  <si>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</si>
  <si>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</si>
  <si>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</si>
  <si>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</si>
  <si>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</si>
  <si>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</si>
  <si>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</si>
  <si>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</si>
  <si>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</si>
  <si>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</si>
  <si>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</si>
  <si>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</si>
  <si>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</si>
  <si>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</si>
  <si>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</si>
  <si>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</si>
  <si>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</si>
  <si>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</si>
  <si>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</si>
  <si>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</si>
  <si>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</si>
  <si>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</si>
  <si>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</si>
  <si>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</si>
  <si>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</si>
  <si>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</si>
  <si>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</si>
  <si>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</si>
  <si>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</si>
  <si>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</si>
  <si>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</si>
  <si>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</si>
  <si>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</si>
  <si>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</si>
  <si>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</si>
  <si>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</si>
  <si>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</si>
  <si>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</si>
  <si>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</si>
  <si>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</si>
  <si>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</si>
  <si>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</si>
  <si>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</si>
  <si>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</si>
  <si>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</si>
  <si>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</si>
  <si>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</si>
  <si>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</si>
  <si>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</si>
  <si>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</si>
  <si>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</si>
  <si>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</si>
  <si>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</si>
  <si>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</si>
  <si>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</si>
  <si>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</si>
  <si>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</si>
  <si>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</si>
  <si>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</si>
  <si>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</si>
  <si>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</si>
  <si>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</si>
  <si>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</si>
  <si>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</si>
  <si>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</si>
  <si>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</si>
  <si>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</si>
  <si>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</si>
  <si>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</si>
  <si>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</si>
  <si>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</si>
  <si>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</si>
  <si>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</si>
  <si>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</si>
  <si>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</si>
  <si>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</si>
  <si>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</si>
  <si>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</si>
  <si>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</si>
  <si>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</si>
  <si>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</si>
  <si>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</si>
  <si>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</si>
  <si>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</si>
  <si>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</si>
  <si>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</si>
  <si>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</si>
  <si>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</si>
  <si>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</si>
  <si>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</si>
  <si>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</si>
  <si>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</si>
  <si>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</si>
  <si>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</si>
  <si>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</si>
  <si>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</si>
  <si>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</si>
  <si>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</si>
  <si>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</si>
  <si>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</si>
  <si>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</si>
  <si>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</si>
  <si>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</si>
  <si>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</si>
  <si>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</si>
  <si>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</si>
  <si>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</si>
  <si>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</si>
  <si>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</si>
  <si>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</si>
  <si>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</si>
  <si>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</si>
  <si>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</si>
  <si>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</si>
  <si>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</si>
  <si>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</si>
  <si>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</si>
  <si>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</si>
  <si>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</si>
  <si>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</si>
  <si>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</si>
  <si>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</si>
  <si>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</si>
  <si>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Wired line </t>
  </si>
  <si>
    <t>CMTS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</si>
  <si>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</si>
  <si>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</si>
  <si>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</si>
  <si>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</si>
  <si>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</si>
  <si>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</si>
  <si>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</si>
  <si>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</si>
  <si>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</si>
  <si>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</si>
  <si>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</si>
  <si>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</si>
  <si>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</si>
  <si>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</si>
  <si>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</si>
  <si>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</si>
  <si>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</si>
  <si>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</si>
  <si>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</si>
  <si>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</si>
  <si>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</si>
  <si>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</si>
  <si>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</si>
  <si>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</si>
  <si>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</si>
  <si>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</si>
  <si>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</si>
  <si>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</si>
  <si>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</si>
  <si>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</si>
  <si>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</si>
  <si>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</si>
  <si>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</si>
  <si>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</si>
  <si>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</si>
  <si>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</si>
  <si>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</si>
  <si>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</si>
  <si>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</si>
  <si>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</si>
  <si>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</si>
  <si>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</si>
  <si>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</si>
  <si>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</si>
  <si>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</si>
  <si>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</si>
  <si>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</si>
  <si>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</si>
  <si>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30.04.2011</t>
  </si>
  <si>
    <t>Sub:- Growth in Telecom Sector during last Eleven years</t>
  </si>
  <si>
    <t>Connection</t>
  </si>
  <si>
    <t>Population (000)</t>
  </si>
  <si>
    <t>Teledensity</t>
  </si>
  <si>
    <t>31.03.2012</t>
  </si>
  <si>
    <t>30.04.2012</t>
  </si>
  <si>
    <t>Conn. As on 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</si>
  <si>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</si>
  <si>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</si>
  <si>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</si>
  <si>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</si>
  <si>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</si>
  <si>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</si>
  <si>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Addition during 2012-13</t>
  </si>
  <si>
    <t>30.06.2012</t>
  </si>
  <si>
    <t>Note: As per TRAI report, M/s Etisalat, S. Tel and Loop (Except for Mumbai Circle) have submitted that there are no active subscribers on their network hence their figures have been taken as Zero.</t>
  </si>
  <si>
    <t>#</t>
  </si>
  <si>
    <t>(1)  West Bengal Telecom Circle Licensing Area includes A &amp; N Circle</t>
  </si>
  <si>
    <t>Note: #</t>
  </si>
  <si>
    <t>Airtel</t>
  </si>
  <si>
    <t>Vodaphone</t>
  </si>
  <si>
    <t>Tata</t>
  </si>
  <si>
    <t>Shyam</t>
  </si>
  <si>
    <t>Quadrant</t>
  </si>
  <si>
    <t>Loop</t>
  </si>
  <si>
    <t>Sub:- Tele-density Circlewise urban Rural Area &amp; All operators as on 30/06/2012.</t>
  </si>
  <si>
    <t>Population June -2012 (in thousand)</t>
  </si>
  <si>
    <t>Sub:- Total telephones connections operatorwise  &amp; Market Share as on 30.06.2012</t>
  </si>
  <si>
    <t>Achievement during 2012-13 (upto 30.06.2012)</t>
  </si>
  <si>
    <t>SUB: %age contribution of BSNL in Telephone connection Achievement during 2012-13 (upto 30.06.2012)</t>
  </si>
  <si>
    <t>Conn. As on 31.05.2012</t>
  </si>
  <si>
    <t>Addition during Jun 2012</t>
  </si>
  <si>
    <t>Sub:- Total telephones Operator &amp; Circlewise as on 30/06/2012.</t>
  </si>
  <si>
    <t>SUB: Urban - Rural DELs of BSNL as on 30.06.2012</t>
  </si>
  <si>
    <t>Sub: Telephone connection Provided by BSNL &amp; All operators during 2011-12 and 2012-13 (upto 30.06.12)</t>
  </si>
  <si>
    <t>Sub:- Wire line telephones Service Operator &amp; Circle wise as on 30/06/2012</t>
  </si>
  <si>
    <t>Sub:- CDMA WLL telephones Service Operator &amp; Circle wise as on 30/06/2012</t>
  </si>
  <si>
    <t>Sub:- GSM Mobile telephones Service Operator &amp; circle wise as on 30/06/2012</t>
  </si>
  <si>
    <t>Sub:- Wireless telephones Cellular Operator &amp; circle wise as on 30/06/2012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</si>
  <si>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</si>
  <si>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</si>
  <si>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</si>
  <si>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</si>
  <si>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</si>
  <si>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</si>
  <si>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</si>
  <si>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Sub: Proportion of VLR subscribers (Service Provider wise) as on 31.05.2012</t>
  </si>
  <si>
    <t>Dated:26th July 2012.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</si>
</sst>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</numFmts>
  <fonts count="3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3" fillId="0" borderId="31" xfId="15" applyNumberFormat="1" applyFont="1" applyBorder="1" applyAlignment="1">
      <alignment horizontal="center"/>
      <protection/>
    </xf>
    <xf numFmtId="2" fontId="3" fillId="0" borderId="32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3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4" xfId="15" applyFont="1" applyBorder="1">
      <alignment/>
      <protection/>
    </xf>
    <xf numFmtId="0" fontId="4" fillId="0" borderId="35" xfId="15" applyFont="1" applyBorder="1">
      <alignment/>
      <protection/>
    </xf>
    <xf numFmtId="0" fontId="2" fillId="0" borderId="33" xfId="15" applyFont="1" applyBorder="1" applyAlignment="1">
      <alignment horizontal="center"/>
      <protection/>
    </xf>
    <xf numFmtId="3" fontId="0" fillId="0" borderId="36" xfId="15" applyNumberFormat="1" applyFont="1" applyBorder="1">
      <alignment/>
      <protection/>
    </xf>
    <xf numFmtId="3" fontId="0" fillId="0" borderId="37" xfId="15" applyNumberFormat="1" applyFont="1" applyBorder="1">
      <alignment/>
      <protection/>
    </xf>
    <xf numFmtId="0" fontId="0" fillId="0" borderId="37" xfId="0" applyBorder="1" applyAlignment="1">
      <alignment/>
    </xf>
    <xf numFmtId="2" fontId="3" fillId="0" borderId="38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3" xfId="15" applyFont="1" applyBorder="1">
      <alignment/>
      <protection/>
    </xf>
    <xf numFmtId="0" fontId="4" fillId="0" borderId="33" xfId="15" applyFont="1" applyBorder="1">
      <alignment/>
      <protection/>
    </xf>
    <xf numFmtId="4" fontId="5" fillId="0" borderId="33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4" fontId="5" fillId="0" borderId="40" xfId="15" applyNumberFormat="1" applyFont="1" applyBorder="1" applyAlignment="1">
      <alignment horizontal="center"/>
      <protection/>
    </xf>
    <xf numFmtId="4" fontId="4" fillId="0" borderId="39" xfId="15" applyNumberFormat="1" applyFont="1" applyBorder="1" applyAlignment="1">
      <alignment horizontal="center"/>
      <protection/>
    </xf>
    <xf numFmtId="4" fontId="4" fillId="0" borderId="40" xfId="15" applyNumberFormat="1" applyFont="1" applyBorder="1" applyAlignment="1">
      <alignment horizontal="center"/>
      <protection/>
    </xf>
    <xf numFmtId="4" fontId="5" fillId="0" borderId="41" xfId="15" applyNumberFormat="1" applyFont="1" applyBorder="1" applyAlignment="1">
      <alignment horizontal="center"/>
      <protection/>
    </xf>
    <xf numFmtId="0" fontId="4" fillId="0" borderId="39" xfId="15" applyFont="1" applyBorder="1" applyAlignment="1">
      <alignment horizontal="center"/>
      <protection/>
    </xf>
    <xf numFmtId="0" fontId="4" fillId="0" borderId="40" xfId="15" applyFont="1" applyBorder="1">
      <alignment/>
      <protection/>
    </xf>
    <xf numFmtId="0" fontId="4" fillId="0" borderId="41" xfId="15" applyFont="1" applyBorder="1">
      <alignment/>
      <protection/>
    </xf>
    <xf numFmtId="0" fontId="5" fillId="0" borderId="42" xfId="15" applyFont="1" applyBorder="1">
      <alignment/>
      <protection/>
    </xf>
    <xf numFmtId="2" fontId="5" fillId="0" borderId="39" xfId="15" applyNumberFormat="1" applyFont="1" applyBorder="1" applyAlignment="1">
      <alignment horizontal="center"/>
      <protection/>
    </xf>
    <xf numFmtId="2" fontId="4" fillId="0" borderId="40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2" fontId="4" fillId="0" borderId="39" xfId="15" applyNumberFormat="1" applyFont="1" applyBorder="1" applyAlignment="1">
      <alignment horizontal="center"/>
      <protection/>
    </xf>
    <xf numFmtId="2" fontId="5" fillId="0" borderId="41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2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3" xfId="15" applyFont="1" applyBorder="1" applyAlignment="1">
      <alignment horizontal="center"/>
      <protection/>
    </xf>
    <xf numFmtId="0" fontId="4" fillId="0" borderId="44" xfId="15" applyFont="1" applyBorder="1">
      <alignment/>
      <protection/>
    </xf>
    <xf numFmtId="4" fontId="4" fillId="0" borderId="43" xfId="15" applyNumberFormat="1" applyFont="1" applyBorder="1" applyAlignment="1">
      <alignment horizontal="center"/>
      <protection/>
    </xf>
    <xf numFmtId="2" fontId="4" fillId="0" borderId="43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" fontId="0" fillId="0" borderId="3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0" fontId="2" fillId="0" borderId="39" xfId="15" applyFont="1" applyBorder="1" applyAlignment="1">
      <alignment horizontal="center" vertical="center" wrapText="1"/>
      <protection/>
    </xf>
    <xf numFmtId="0" fontId="2" fillId="24" borderId="40" xfId="15" applyFont="1" applyFill="1" applyBorder="1" applyAlignment="1">
      <alignment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8" xfId="15" applyFont="1" applyBorder="1" applyAlignment="1">
      <alignment horizontal="center" vertical="center" wrapText="1"/>
      <protection/>
    </xf>
    <xf numFmtId="0" fontId="2" fillId="24" borderId="49" xfId="15" applyFont="1" applyFill="1" applyBorder="1" applyAlignment="1">
      <alignment vertical="center" wrapText="1"/>
      <protection/>
    </xf>
    <xf numFmtId="3" fontId="0" fillId="0" borderId="48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0" fontId="4" fillId="24" borderId="39" xfId="15" applyFont="1" applyFill="1" applyBorder="1" applyAlignment="1">
      <alignment horizontal="center"/>
      <protection/>
    </xf>
    <xf numFmtId="0" fontId="4" fillId="24" borderId="40" xfId="15" applyFont="1" applyFill="1" applyBorder="1">
      <alignment/>
      <protection/>
    </xf>
    <xf numFmtId="4" fontId="4" fillId="24" borderId="39" xfId="15" applyNumberFormat="1" applyFont="1" applyFill="1" applyBorder="1" applyAlignment="1">
      <alignment horizontal="center"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40" xfId="15" applyNumberFormat="1" applyFont="1" applyFill="1" applyBorder="1" applyAlignment="1">
      <alignment horizontal="center"/>
      <protection/>
    </xf>
    <xf numFmtId="2" fontId="4" fillId="24" borderId="39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40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39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51" xfId="15" applyNumberFormat="1" applyFont="1" applyBorder="1" applyAlignment="1">
      <alignment horizontal="center" vertical="center"/>
      <protection/>
    </xf>
    <xf numFmtId="4" fontId="4" fillId="0" borderId="39" xfId="15" applyNumberFormat="1" applyFont="1" applyFill="1" applyBorder="1" applyAlignment="1">
      <alignment horizontal="center"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4" fillId="0" borderId="44" xfId="15" applyFont="1" applyBorder="1" applyAlignment="1">
      <alignment vertical="center"/>
      <protection/>
    </xf>
    <xf numFmtId="4" fontId="4" fillId="0" borderId="43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4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0" fontId="4" fillId="0" borderId="42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12" fillId="0" borderId="4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4" fontId="1" fillId="0" borderId="0" xfId="0" applyNumberFormat="1" applyFont="1" applyFill="1" applyBorder="1" applyAlignment="1">
      <alignment vertical="center"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3" xfId="0" applyNumberFormat="1" applyFont="1" applyBorder="1" applyAlignment="1">
      <alignment horizontal="left" vertical="center"/>
    </xf>
    <xf numFmtId="17" fontId="4" fillId="0" borderId="54" xfId="0" applyNumberFormat="1" applyFont="1" applyBorder="1" applyAlignment="1">
      <alignment horizontal="left" vertical="center"/>
    </xf>
    <xf numFmtId="17" fontId="5" fillId="0" borderId="55" xfId="0" applyNumberFormat="1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24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6" xfId="15" applyNumberFormat="1" applyFont="1" applyBorder="1" applyAlignment="1">
      <alignment horizontal="center" vertical="center"/>
      <protection/>
    </xf>
    <xf numFmtId="3" fontId="4" fillId="24" borderId="10" xfId="15" applyNumberFormat="1" applyFont="1" applyFill="1" applyBorder="1" applyAlignment="1">
      <alignment horizontal="center" vertical="center"/>
      <protection/>
    </xf>
    <xf numFmtId="3" fontId="4" fillId="0" borderId="0" xfId="15" applyNumberFormat="1" applyFont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24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4" fontId="4" fillId="0" borderId="44" xfId="0" applyNumberFormat="1" applyFont="1" applyBorder="1" applyAlignment="1">
      <alignment horizontal="center" vertical="center"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24" borderId="10" xfId="15" applyFont="1" applyFill="1" applyBorder="1">
      <alignment/>
      <protection/>
    </xf>
    <xf numFmtId="0" fontId="4" fillId="0" borderId="39" xfId="15" applyFont="1" applyFill="1" applyBorder="1" applyAlignment="1">
      <alignment horizontal="center" vertical="center"/>
      <protection/>
    </xf>
    <xf numFmtId="0" fontId="4" fillId="0" borderId="40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40" xfId="15" applyNumberFormat="1" applyFont="1" applyFill="1" applyBorder="1" applyAlignment="1">
      <alignment horizontal="center" vertical="center"/>
      <protection/>
    </xf>
    <xf numFmtId="2" fontId="4" fillId="0" borderId="39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51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25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57" xfId="0" applyBorder="1" applyAlignment="1">
      <alignment horizontal="center"/>
    </xf>
    <xf numFmtId="0" fontId="0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48" xfId="15" applyFont="1" applyBorder="1" applyAlignment="1">
      <alignment horizontal="center" vertical="center" wrapText="1"/>
      <protection/>
    </xf>
    <xf numFmtId="0" fontId="0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5" xfId="15" applyFont="1" applyBorder="1" applyAlignment="1">
      <alignment horizontal="center" vertical="center" wrapText="1"/>
      <protection/>
    </xf>
    <xf numFmtId="0" fontId="5" fillId="0" borderId="63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40" xfId="15" applyFont="1" applyBorder="1" applyAlignment="1">
      <alignment horizontal="center" vertical="center" wrapText="1"/>
      <protection/>
    </xf>
    <xf numFmtId="0" fontId="5" fillId="0" borderId="39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64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3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6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1" xfId="15" applyFont="1" applyBorder="1" applyAlignment="1">
      <alignment horizontal="center" vertical="center" wrapText="1"/>
      <protection/>
    </xf>
    <xf numFmtId="0" fontId="3" fillId="0" borderId="45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3" fillId="0" borderId="42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3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3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6" xfId="15" applyFont="1" applyBorder="1" applyAlignment="1">
      <alignment horizontal="center" vertical="center" wrapText="1"/>
      <protection/>
    </xf>
    <xf numFmtId="0" fontId="3" fillId="0" borderId="33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56" xfId="15" applyFont="1" applyBorder="1" applyAlignment="1">
      <alignment horizontal="center" wrapText="1"/>
      <protection/>
    </xf>
    <xf numFmtId="0" fontId="2" fillId="0" borderId="33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3" xfId="15" applyFont="1" applyBorder="1" applyAlignment="1">
      <alignment horizontal="center" wrapText="1"/>
      <protection/>
    </xf>
    <xf numFmtId="0" fontId="3" fillId="0" borderId="33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3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6" xfId="15" applyFont="1" applyBorder="1" applyAlignment="1">
      <alignment horizontal="center" vertical="center" wrapText="1"/>
      <protection/>
    </xf>
    <xf numFmtId="0" fontId="2" fillId="0" borderId="33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6" xfId="15" applyFont="1" applyBorder="1" applyAlignment="1">
      <alignment horizontal="center" vertical="center" wrapText="1"/>
      <protection/>
    </xf>
    <xf numFmtId="0" fontId="5" fillId="0" borderId="33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3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Fill="1" applyBorder="1" applyAlignment="1">
      <alignment horizontal="center" wrapText="1"/>
      <protection/>
    </xf>
    <xf numFmtId="0" fontId="2" fillId="0" borderId="33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33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3" xfId="15" applyFont="1" applyFill="1" applyBorder="1" applyAlignment="1">
      <alignment horizontal="center" vertical="center" wrapText="1"/>
      <protection/>
    </xf>
    <xf numFmtId="0" fontId="3" fillId="0" borderId="56" xfId="15" applyFont="1" applyBorder="1" applyAlignment="1">
      <alignment horizontal="center" vertical="center" wrapText="1"/>
      <protection/>
    </xf>
    <xf numFmtId="0" fontId="3" fillId="0" borderId="56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3" xfId="15" applyFont="1" applyBorder="1" applyAlignment="1">
      <alignment horizontal="center" vertical="center" wrapText="1"/>
      <protection/>
    </xf>
    <xf numFmtId="0" fontId="1" fillId="0" borderId="56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0" xfId="15" applyNumberFormat="1" applyFont="1" applyBorder="1" applyAlignment="1">
      <alignment horizontal="center" vertical="center"/>
      <protection/>
    </xf>
    <xf numFmtId="2" fontId="4" fillId="0" borderId="47" xfId="15" applyNumberFormat="1" applyFont="1" applyBorder="1" applyAlignment="1">
      <alignment horizontal="center" vertic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0" fontId="5" fillId="0" borderId="49" xfId="15" applyFont="1" applyBorder="1" applyAlignment="1">
      <alignment horizontal="center" vertical="center" wrapText="1"/>
      <protection/>
    </xf>
    <xf numFmtId="4" fontId="4" fillId="0" borderId="70" xfId="15" applyNumberFormat="1" applyFont="1" applyBorder="1" applyAlignment="1">
      <alignment horizontal="center" vertical="center"/>
      <protection/>
    </xf>
    <xf numFmtId="4" fontId="4" fillId="0" borderId="47" xfId="15" applyNumberFormat="1" applyFont="1" applyBorder="1" applyAlignment="1">
      <alignment horizontal="center" vertical="center"/>
      <protection/>
    </xf>
    <xf numFmtId="4" fontId="4" fillId="0" borderId="71" xfId="15" applyNumberFormat="1" applyFont="1" applyBorder="1" applyAlignment="1">
      <alignment horizontal="center" vertical="center"/>
      <protection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11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352850"/>
        <c:axId val="30475579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92952"/>
        <c:axId val="42099865"/>
      </c:lineChart>
      <c:dateAx>
        <c:axId val="6135285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2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755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47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52850"/>
        <c:crossesAt val="1"/>
        <c:crossBetween val="between"/>
        <c:dispUnits/>
      </c:valAx>
      <c:dateAx>
        <c:axId val="459295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99865"/>
        <c:crosses val="autoZero"/>
        <c:auto val="0"/>
        <c:noMultiLvlLbl val="0"/>
      </c:dateAx>
      <c:valAx>
        <c:axId val="42099865"/>
        <c:scaling>
          <c:orientation val="minMax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29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"/>
          <c:y val="0.0555"/>
          <c:w val="0.1935"/>
          <c:h val="0.1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43</xdr:row>
      <xdr:rowOff>19050</xdr:rowOff>
    </xdr:from>
    <xdr:ext cx="190500" cy="228600"/>
    <xdr:sp>
      <xdr:nvSpPr>
        <xdr:cNvPr id="1" name="TextBox 7"/>
        <xdr:cNvSpPr txBox="1">
          <a:spLocks noChangeArrowheads="1"/>
        </xdr:cNvSpPr>
      </xdr:nvSpPr>
      <xdr:spPr>
        <a:xfrm>
          <a:off x="161925" y="76962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133350</xdr:rowOff>
    </xdr:from>
    <xdr:to>
      <xdr:col>14</xdr:col>
      <xdr:colOff>590550</xdr:colOff>
      <xdr:row>29</xdr:row>
      <xdr:rowOff>85725</xdr:rowOff>
    </xdr:to>
    <xdr:graphicFrame>
      <xdr:nvGraphicFramePr>
        <xdr:cNvPr id="2" name="Chart 3"/>
        <xdr:cNvGraphicFramePr/>
      </xdr:nvGraphicFramePr>
      <xdr:xfrm>
        <a:off x="0" y="523875"/>
        <a:ext cx="93345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pane xSplit="2" ySplit="7" topLeftCell="D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42" sqref="V42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10.140625" style="2" bestFit="1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195</v>
      </c>
      <c r="C2" s="2"/>
      <c r="D2" s="2"/>
      <c r="E2" s="2"/>
      <c r="G2" s="2" t="s">
        <v>230</v>
      </c>
      <c r="H2" s="2"/>
    </row>
    <row r="4" spans="2:33" ht="15">
      <c r="B4" s="26" t="s">
        <v>208</v>
      </c>
      <c r="T4" s="73"/>
      <c r="U4" s="73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2" t="s">
        <v>62</v>
      </c>
      <c r="B6" s="472" t="s">
        <v>63</v>
      </c>
      <c r="C6" s="476" t="s">
        <v>158</v>
      </c>
      <c r="D6" s="477"/>
      <c r="E6" s="478"/>
      <c r="F6" s="169"/>
      <c r="G6" s="470" t="s">
        <v>104</v>
      </c>
      <c r="H6" s="169"/>
      <c r="I6" s="169"/>
      <c r="J6" s="169"/>
      <c r="K6" s="169"/>
      <c r="L6" s="170"/>
      <c r="M6" s="169"/>
      <c r="N6" s="169"/>
      <c r="O6" s="169"/>
      <c r="P6" s="169"/>
      <c r="Q6" s="181"/>
      <c r="R6" s="181"/>
      <c r="S6" s="470" t="s">
        <v>69</v>
      </c>
      <c r="T6" s="472" t="s">
        <v>70</v>
      </c>
      <c r="U6" s="472" t="s">
        <v>128</v>
      </c>
      <c r="V6" s="472"/>
      <c r="W6" s="472"/>
      <c r="X6" s="472" t="s">
        <v>128</v>
      </c>
      <c r="Y6" s="472"/>
      <c r="Z6" s="466" t="s">
        <v>129</v>
      </c>
      <c r="AA6" s="468" t="s">
        <v>102</v>
      </c>
      <c r="AB6" s="473" t="s">
        <v>209</v>
      </c>
      <c r="AC6" s="474"/>
      <c r="AD6" s="475"/>
      <c r="AE6" s="463" t="s">
        <v>86</v>
      </c>
      <c r="AF6" s="464"/>
      <c r="AG6" s="465"/>
    </row>
    <row r="7" spans="1:33" ht="30" customHeight="1">
      <c r="A7" s="472"/>
      <c r="B7" s="472"/>
      <c r="C7" s="49" t="s">
        <v>87</v>
      </c>
      <c r="D7" s="49" t="s">
        <v>88</v>
      </c>
      <c r="E7" s="49" t="s">
        <v>89</v>
      </c>
      <c r="F7" s="49" t="s">
        <v>2</v>
      </c>
      <c r="G7" s="471"/>
      <c r="H7" s="49" t="s">
        <v>3</v>
      </c>
      <c r="I7" s="49" t="s">
        <v>65</v>
      </c>
      <c r="J7" s="49" t="s">
        <v>147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8" t="s">
        <v>136</v>
      </c>
      <c r="R7" s="168" t="s">
        <v>148</v>
      </c>
      <c r="S7" s="471"/>
      <c r="T7" s="472"/>
      <c r="U7" s="167" t="s">
        <v>90</v>
      </c>
      <c r="V7" s="167" t="s">
        <v>91</v>
      </c>
      <c r="W7" s="167" t="s">
        <v>92</v>
      </c>
      <c r="X7" s="49" t="s">
        <v>105</v>
      </c>
      <c r="Y7" s="47" t="s">
        <v>93</v>
      </c>
      <c r="Z7" s="467"/>
      <c r="AA7" s="469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'LL30.06.12'!Q9+'WLL30.06.12'!Q9+'WLL30.06.12'!T9+'M30.06.12'!AC9</f>
        <v>122719</v>
      </c>
      <c r="D8" s="60">
        <f>'LL30.06.12'!R9+'WLL30.06.12'!R9+'WLL30.06.12'!U9+'M30.06.12'!AD9</f>
        <v>93681</v>
      </c>
      <c r="E8" s="58">
        <f>C8+D8</f>
        <v>216400</v>
      </c>
      <c r="F8" s="58"/>
      <c r="G8" s="404" t="s">
        <v>199</v>
      </c>
      <c r="H8" s="404" t="s">
        <v>199</v>
      </c>
      <c r="I8" s="404" t="s">
        <v>199</v>
      </c>
      <c r="J8" s="404" t="s">
        <v>199</v>
      </c>
      <c r="K8" s="404" t="s">
        <v>199</v>
      </c>
      <c r="L8" s="404" t="s">
        <v>199</v>
      </c>
      <c r="M8" s="404" t="s">
        <v>199</v>
      </c>
      <c r="N8" s="404" t="s">
        <v>199</v>
      </c>
      <c r="O8" s="404" t="s">
        <v>199</v>
      </c>
      <c r="P8" s="404" t="s">
        <v>199</v>
      </c>
      <c r="Q8" s="404" t="s">
        <v>199</v>
      </c>
      <c r="R8" s="404" t="s">
        <v>199</v>
      </c>
      <c r="S8" s="404" t="s">
        <v>199</v>
      </c>
      <c r="T8" s="404" t="s">
        <v>199</v>
      </c>
      <c r="U8" s="154">
        <f aca="true" t="shared" si="0" ref="U8:U31">C8/(AC8*1000)*100</f>
        <v>82.69223665714654</v>
      </c>
      <c r="V8" s="154">
        <f aca="true" t="shared" si="1" ref="V8:V31">D8/(AD8*1000)*100</f>
        <v>40.475783343615255</v>
      </c>
      <c r="W8" s="154">
        <f aca="true" t="shared" si="2" ref="W8:W34">E8/(AB8*1000)*100</f>
        <v>56.96925599444832</v>
      </c>
      <c r="X8" s="154"/>
      <c r="Y8" s="154"/>
      <c r="Z8" s="155"/>
      <c r="AA8" s="58"/>
      <c r="AB8" s="58">
        <f aca="true" t="shared" si="3" ref="AB8:AB33">AC8+AD8</f>
        <v>379.8540040984356</v>
      </c>
      <c r="AC8" s="58">
        <f>'T30.06.12'!Z8</f>
        <v>148.40449957691914</v>
      </c>
      <c r="AD8" s="58">
        <f>'T30.06.12'!AA8</f>
        <v>231.44950452151647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'LL30.06.12'!Q10+'WLL30.06.12'!Q10+'WLL30.06.12'!T10+'M30.06.12'!AC10</f>
        <v>5581773</v>
      </c>
      <c r="D9" s="60">
        <f>'LL30.06.12'!R10+'WLL30.06.12'!R10+'WLL30.06.12'!U10+'M30.06.12'!AD10</f>
        <v>5477226</v>
      </c>
      <c r="E9" s="58">
        <f aca="true" t="shared" si="5" ref="E9:E33">C9+D9</f>
        <v>11058999</v>
      </c>
      <c r="F9" s="58"/>
      <c r="G9" s="58">
        <f>E9</f>
        <v>11058999</v>
      </c>
      <c r="H9" s="58">
        <f>'M30.06.12'!G10+'LL30.06.12'!H10</f>
        <v>18967369</v>
      </c>
      <c r="I9" s="58">
        <f>'M30.06.12'!S10+'WLL30.06.12'!I10+'LL30.06.12'!I10</f>
        <v>8284038</v>
      </c>
      <c r="J9" s="58">
        <f>'M30.06.12'!I10</f>
        <v>6273477</v>
      </c>
      <c r="K9" s="58">
        <f>'WLL30.06.12'!J10+'LL30.06.12'!J10</f>
        <v>8081616</v>
      </c>
      <c r="L9" s="58">
        <f>'M30.06.12'!N10</f>
        <v>10545813</v>
      </c>
      <c r="M9" s="58">
        <f>'M30.06.12'!K10</f>
        <v>1820961</v>
      </c>
      <c r="N9" s="220">
        <f>'M30.06.12'!X10</f>
        <v>0</v>
      </c>
      <c r="O9" s="58"/>
      <c r="P9" s="58">
        <f>'WLL30.06.12'!L10+'LL30.06.12'!L10</f>
        <v>641600</v>
      </c>
      <c r="Q9" s="58">
        <f>'T30.06.12'!O9</f>
        <v>4056918</v>
      </c>
      <c r="R9" s="58">
        <f>'M30.06.12'!W10</f>
        <v>9876</v>
      </c>
      <c r="S9" s="58">
        <f aca="true" t="shared" si="6" ref="S9:S37">H9+I9+K9+J9+L9+M9+N9+O9+P9+Q9+R9</f>
        <v>58681668</v>
      </c>
      <c r="T9" s="58">
        <f aca="true" t="shared" si="7" ref="T9:T33">G9+S9</f>
        <v>69740667</v>
      </c>
      <c r="U9" s="154">
        <f t="shared" si="0"/>
        <v>23.66735360449561</v>
      </c>
      <c r="V9" s="154">
        <f t="shared" si="1"/>
        <v>8.905818211818984</v>
      </c>
      <c r="W9" s="154">
        <f t="shared" si="2"/>
        <v>12.997447193559655</v>
      </c>
      <c r="X9" s="154">
        <f>G9/(AA9*1000)*100</f>
        <v>12.997447193559655</v>
      </c>
      <c r="Y9" s="154">
        <f>T9/(AA9*1000)*100</f>
        <v>81.96498042690197</v>
      </c>
      <c r="Z9" s="155">
        <f>G9/T9*100</f>
        <v>15.857317510312885</v>
      </c>
      <c r="AA9" s="58">
        <f>AB9</f>
        <v>85085.93137796957</v>
      </c>
      <c r="AB9" s="58">
        <f t="shared" si="3"/>
        <v>85085.93137796957</v>
      </c>
      <c r="AC9" s="58">
        <f>'T30.06.12'!Z9</f>
        <v>23584.271791755134</v>
      </c>
      <c r="AD9" s="58">
        <f>'T30.06.12'!AA9</f>
        <v>61501.659586214424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'LL30.06.12'!Q11+'WLL30.06.12'!Q11+'WLL30.06.12'!T11+'M30.06.12'!AC11</f>
        <v>1002093</v>
      </c>
      <c r="D10" s="60">
        <f>'LL30.06.12'!R11+'WLL30.06.12'!R11+'WLL30.06.12'!U11+'M30.06.12'!AD11</f>
        <v>468816</v>
      </c>
      <c r="E10" s="58">
        <f t="shared" si="5"/>
        <v>1470909</v>
      </c>
      <c r="F10" s="58"/>
      <c r="G10" s="58">
        <f>E10</f>
        <v>1470909</v>
      </c>
      <c r="H10" s="58">
        <f>'M30.06.12'!G11+'LL30.06.12'!H11</f>
        <v>3877114</v>
      </c>
      <c r="I10" s="58">
        <f>'M30.06.12'!S11+'WLL30.06.12'!I11+'LL30.06.12'!I11</f>
        <v>3064741</v>
      </c>
      <c r="J10" s="58">
        <f>'M30.06.12'!I11</f>
        <v>2353212</v>
      </c>
      <c r="K10" s="58">
        <f>'WLL30.06.12'!J11+'LL30.06.12'!J11</f>
        <v>133709</v>
      </c>
      <c r="L10" s="58">
        <f>'M30.06.12'!N11</f>
        <v>359132</v>
      </c>
      <c r="M10" s="58">
        <f>'M30.06.12'!K11</f>
        <v>3838600</v>
      </c>
      <c r="N10" s="220">
        <f>'M30.06.12'!X11</f>
        <v>0</v>
      </c>
      <c r="O10" s="58"/>
      <c r="P10" s="58">
        <f>'WLL30.06.12'!L11+'LL30.06.12'!L11</f>
        <v>1247</v>
      </c>
      <c r="Q10" s="58">
        <f>'T30.06.12'!O10</f>
        <v>521</v>
      </c>
      <c r="R10" s="58">
        <f>'M30.06.12'!W11</f>
        <v>0</v>
      </c>
      <c r="S10" s="58">
        <f t="shared" si="6"/>
        <v>13628276</v>
      </c>
      <c r="T10" s="58">
        <f t="shared" si="7"/>
        <v>15099185</v>
      </c>
      <c r="U10" s="154">
        <f t="shared" si="0"/>
        <v>21.248624208643186</v>
      </c>
      <c r="V10" s="154">
        <f t="shared" si="1"/>
        <v>1.7478863857611235</v>
      </c>
      <c r="W10" s="154">
        <f t="shared" si="2"/>
        <v>4.663938223905389</v>
      </c>
      <c r="X10" s="154">
        <f>G10/(AA10*1000)*100</f>
        <v>4.663938223905389</v>
      </c>
      <c r="Y10" s="154">
        <f aca="true" t="shared" si="8" ref="Y10:Y37">T10/(AA10*1000)*100</f>
        <v>47.87629015208888</v>
      </c>
      <c r="Z10" s="155">
        <f>G10/T10*100</f>
        <v>9.741644996070981</v>
      </c>
      <c r="AA10" s="58">
        <f>AB10</f>
        <v>31537.917729285902</v>
      </c>
      <c r="AB10" s="58">
        <f t="shared" si="3"/>
        <v>31537.917729285902</v>
      </c>
      <c r="AC10" s="58">
        <f>'T30.06.12'!Z10</f>
        <v>4716.037095674102</v>
      </c>
      <c r="AD10" s="58">
        <f>'T30.06.12'!AA10</f>
        <v>26821.8806336118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'LL30.06.12'!Q12+'WLL30.06.12'!Q12+'WLL30.06.12'!T12+'M30.06.12'!AC12</f>
        <v>3040921</v>
      </c>
      <c r="D11" s="60">
        <f>'LL30.06.12'!R12+'WLL30.06.12'!R12+'WLL30.06.12'!U12+'M30.06.12'!AD12</f>
        <v>1660412</v>
      </c>
      <c r="E11" s="58">
        <f t="shared" si="5"/>
        <v>4701333</v>
      </c>
      <c r="F11" s="58"/>
      <c r="G11" s="58">
        <f>E11+E17</f>
        <v>6576403</v>
      </c>
      <c r="H11" s="58">
        <f>'M30.06.12'!G12+'LL30.06.12'!H12</f>
        <v>18296280</v>
      </c>
      <c r="I11" s="58">
        <f>'M30.06.12'!S12+'WLL30.06.12'!I12+'LL30.06.12'!I12</f>
        <v>9492669</v>
      </c>
      <c r="J11" s="58">
        <f>'M30.06.12'!I12</f>
        <v>6476332</v>
      </c>
      <c r="K11" s="58">
        <f>'WLL30.06.12'!J12+'LL30.06.12'!J12</f>
        <v>4812084</v>
      </c>
      <c r="L11" s="58">
        <f>'M30.06.12'!N12</f>
        <v>5964298</v>
      </c>
      <c r="M11" s="58">
        <f>'M30.06.12'!K12</f>
        <v>5147125</v>
      </c>
      <c r="N11" s="220">
        <f>'M30.06.12'!X12</f>
        <v>0</v>
      </c>
      <c r="O11" s="58"/>
      <c r="P11" s="58">
        <f>'WLL30.06.12'!L12+'LL30.06.12'!L12</f>
        <v>1343368</v>
      </c>
      <c r="Q11" s="58">
        <f>'T30.06.12'!O11</f>
        <v>4852738</v>
      </c>
      <c r="R11" s="58">
        <f>'M30.06.12'!W12</f>
        <v>18867</v>
      </c>
      <c r="S11" s="58">
        <f t="shared" si="6"/>
        <v>56403761</v>
      </c>
      <c r="T11" s="58">
        <f t="shared" si="7"/>
        <v>62980164</v>
      </c>
      <c r="U11" s="154">
        <f t="shared" si="0"/>
        <v>27.263369538493727</v>
      </c>
      <c r="V11" s="154">
        <f t="shared" si="1"/>
        <v>1.7501417357278086</v>
      </c>
      <c r="W11" s="154">
        <f t="shared" si="2"/>
        <v>4.43409570433642</v>
      </c>
      <c r="X11" s="154">
        <f>G11/(AA11*1000)*100</f>
        <v>4.711129289253721</v>
      </c>
      <c r="Y11" s="154">
        <f t="shared" si="8"/>
        <v>45.11701841605553</v>
      </c>
      <c r="Z11" s="155">
        <f>G11/T11*100</f>
        <v>10.442022666057206</v>
      </c>
      <c r="AA11" s="58">
        <f>AB11+AB17</f>
        <v>139592.92127688034</v>
      </c>
      <c r="AB11" s="58">
        <f t="shared" si="3"/>
        <v>106026.87252334743</v>
      </c>
      <c r="AC11" s="58">
        <f>'T30.06.12'!Z11</f>
        <v>11153.870748465113</v>
      </c>
      <c r="AD11" s="58">
        <f>'T30.06.12'!AA11</f>
        <v>94873.00177488232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'LL30.06.12'!Q13+'WLL30.06.12'!Q13+'WLL30.06.12'!T13+'M30.06.12'!AC13</f>
        <v>1134148</v>
      </c>
      <c r="D12" s="60">
        <f>'LL30.06.12'!R13+'WLL30.06.12'!R13+'WLL30.06.12'!U13+'M30.06.12'!AD13</f>
        <v>597072</v>
      </c>
      <c r="E12" s="58">
        <f t="shared" si="5"/>
        <v>1731220</v>
      </c>
      <c r="F12" s="58"/>
      <c r="G12" s="404" t="s">
        <v>199</v>
      </c>
      <c r="H12" s="404" t="s">
        <v>199</v>
      </c>
      <c r="I12" s="404" t="s">
        <v>199</v>
      </c>
      <c r="J12" s="404" t="s">
        <v>199</v>
      </c>
      <c r="K12" s="404" t="s">
        <v>199</v>
      </c>
      <c r="L12" s="404" t="s">
        <v>199</v>
      </c>
      <c r="M12" s="404" t="s">
        <v>199</v>
      </c>
      <c r="N12" s="404" t="s">
        <v>199</v>
      </c>
      <c r="O12" s="404" t="s">
        <v>199</v>
      </c>
      <c r="P12" s="404" t="s">
        <v>199</v>
      </c>
      <c r="Q12" s="404" t="s">
        <v>199</v>
      </c>
      <c r="R12" s="404" t="s">
        <v>199</v>
      </c>
      <c r="S12" s="404" t="s">
        <v>199</v>
      </c>
      <c r="T12" s="404" t="s">
        <v>199</v>
      </c>
      <c r="U12" s="154">
        <f t="shared" si="0"/>
        <v>18.88670300854813</v>
      </c>
      <c r="V12" s="154">
        <f t="shared" si="1"/>
        <v>2.984255914938953</v>
      </c>
      <c r="W12" s="154">
        <f t="shared" si="2"/>
        <v>6.655362507576903</v>
      </c>
      <c r="X12" s="154"/>
      <c r="Y12" s="154"/>
      <c r="Z12" s="155"/>
      <c r="AA12" s="58"/>
      <c r="AB12" s="58">
        <f t="shared" si="3"/>
        <v>26012.40725849366</v>
      </c>
      <c r="AC12" s="58">
        <f>'T30.06.12'!Z12</f>
        <v>6005.007859162524</v>
      </c>
      <c r="AD12" s="58">
        <f>'T30.06.12'!AA12</f>
        <v>20007.399399331134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'LL30.06.12'!Q14+'WLL30.06.12'!Q14+'WLL30.06.12'!T14+'M30.06.12'!AC14</f>
        <v>3867547</v>
      </c>
      <c r="D13" s="60">
        <f>'LL30.06.12'!R14+'WLL30.06.12'!R14+'WLL30.06.12'!U14+'M30.06.12'!AD14</f>
        <v>1910893</v>
      </c>
      <c r="E13" s="58">
        <f t="shared" si="5"/>
        <v>5778440</v>
      </c>
      <c r="F13" s="58"/>
      <c r="G13" s="58">
        <f>E13</f>
        <v>5778440</v>
      </c>
      <c r="H13" s="58">
        <f>'M30.06.12'!G14+'LL30.06.12'!H14</f>
        <v>7391407</v>
      </c>
      <c r="I13" s="58">
        <f>'M30.06.12'!S14+'WLL30.06.12'!I14+'LL30.06.12'!I14</f>
        <v>8573162</v>
      </c>
      <c r="J13" s="58">
        <f>'M30.06.12'!I14</f>
        <v>16047103</v>
      </c>
      <c r="K13" s="58">
        <f>'WLL30.06.12'!J14+'LL30.06.12'!J14</f>
        <v>3728265</v>
      </c>
      <c r="L13" s="58">
        <f>'M30.06.12'!N14</f>
        <v>8606504</v>
      </c>
      <c r="M13" s="58">
        <f>'M30.06.12'!K14</f>
        <v>769189</v>
      </c>
      <c r="N13" s="220">
        <f>'M30.06.12'!X14</f>
        <v>0</v>
      </c>
      <c r="O13" s="58"/>
      <c r="P13" s="58">
        <f>'WLL30.06.12'!L14+'LL30.06.12'!L14</f>
        <v>198096</v>
      </c>
      <c r="Q13" s="58">
        <f>'T30.06.12'!O13</f>
        <v>4059900</v>
      </c>
      <c r="R13" s="58">
        <f>'M30.06.12'!W14</f>
        <v>1157060</v>
      </c>
      <c r="S13" s="58">
        <f t="shared" si="6"/>
        <v>50530686</v>
      </c>
      <c r="T13" s="58">
        <f t="shared" si="7"/>
        <v>56309126</v>
      </c>
      <c r="U13" s="154">
        <f t="shared" si="0"/>
        <v>15.503839290995147</v>
      </c>
      <c r="V13" s="154">
        <f t="shared" si="1"/>
        <v>5.174367511145813</v>
      </c>
      <c r="W13" s="154">
        <f t="shared" si="2"/>
        <v>9.338784358075213</v>
      </c>
      <c r="X13" s="154">
        <f>G13/(AA13*1000)*100</f>
        <v>9.338784358075213</v>
      </c>
      <c r="Y13" s="154">
        <f t="shared" si="8"/>
        <v>91.00359008758181</v>
      </c>
      <c r="Z13" s="155">
        <f>G13/T13*100</f>
        <v>10.261995542250114</v>
      </c>
      <c r="AA13" s="58">
        <f>AB13</f>
        <v>61875.719348882965</v>
      </c>
      <c r="AB13" s="58">
        <f t="shared" si="3"/>
        <v>61875.719348882965</v>
      </c>
      <c r="AC13" s="58">
        <f>'T30.06.12'!Z13</f>
        <v>24945.737164899067</v>
      </c>
      <c r="AD13" s="58">
        <f>'T30.06.12'!AA13</f>
        <v>36929.9821839839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'LL30.06.12'!Q15+'WLL30.06.12'!Q15+'WLL30.06.12'!T15+'M30.06.12'!AC15</f>
        <v>1600153</v>
      </c>
      <c r="D14" s="60">
        <f>'LL30.06.12'!R15+'WLL30.06.12'!R15+'WLL30.06.12'!U15+'M30.06.12'!AD15</f>
        <v>1965956</v>
      </c>
      <c r="E14" s="58">
        <f t="shared" si="5"/>
        <v>3566109</v>
      </c>
      <c r="F14" s="58"/>
      <c r="G14" s="58">
        <f>E14</f>
        <v>3566109</v>
      </c>
      <c r="H14" s="58">
        <f>'M30.06.12'!G15+'LL30.06.12'!H15</f>
        <v>2525217</v>
      </c>
      <c r="I14" s="58">
        <f>'M30.06.12'!S15+'WLL30.06.12'!I15+'LL30.06.12'!I15</f>
        <v>4365157</v>
      </c>
      <c r="J14" s="58">
        <f>'M30.06.12'!I15</f>
        <v>4551481</v>
      </c>
      <c r="K14" s="58">
        <f>'WLL30.06.12'!J15+'LL30.06.12'!J15</f>
        <v>2924249</v>
      </c>
      <c r="L14" s="58">
        <f>'M30.06.12'!N15</f>
        <v>3876555</v>
      </c>
      <c r="M14" s="58">
        <f>'M30.06.12'!K15</f>
        <v>628661</v>
      </c>
      <c r="N14" s="220">
        <f>'M30.06.12'!X15</f>
        <v>0</v>
      </c>
      <c r="O14" s="58"/>
      <c r="P14" s="58">
        <f>'WLL30.06.12'!L15+'LL30.06.12'!L15</f>
        <v>234403</v>
      </c>
      <c r="Q14" s="58">
        <f>'T30.06.12'!O14</f>
        <v>649</v>
      </c>
      <c r="R14" s="58">
        <f>'M30.06.12'!W15</f>
        <v>1007896</v>
      </c>
      <c r="S14" s="58">
        <f t="shared" si="6"/>
        <v>20114268</v>
      </c>
      <c r="T14" s="58">
        <f t="shared" si="7"/>
        <v>23680377</v>
      </c>
      <c r="U14" s="154">
        <f t="shared" si="0"/>
        <v>18.482293472308918</v>
      </c>
      <c r="V14" s="154">
        <f t="shared" si="1"/>
        <v>11.507720388065094</v>
      </c>
      <c r="W14" s="154">
        <f t="shared" si="2"/>
        <v>13.85350628015166</v>
      </c>
      <c r="X14" s="154">
        <f>G14/(AA14*1000)*100</f>
        <v>13.85350628015166</v>
      </c>
      <c r="Y14" s="154">
        <f t="shared" si="8"/>
        <v>91.99277180979576</v>
      </c>
      <c r="Z14" s="155">
        <f>G14/T14*100</f>
        <v>15.059342171790593</v>
      </c>
      <c r="AA14" s="58">
        <f>AB14</f>
        <v>25741.562662076914</v>
      </c>
      <c r="AB14" s="58">
        <f t="shared" si="3"/>
        <v>25741.562662076914</v>
      </c>
      <c r="AC14" s="58">
        <f>'T30.06.12'!Z14</f>
        <v>8657.762102941542</v>
      </c>
      <c r="AD14" s="58">
        <f>'T30.06.12'!AA14</f>
        <v>17083.800559135372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413" customFormat="1" ht="14.25">
      <c r="A15" s="408">
        <v>8</v>
      </c>
      <c r="B15" s="409" t="s">
        <v>28</v>
      </c>
      <c r="C15" s="87">
        <f>'LL30.06.12'!Q16+'WLL30.06.12'!Q16+'WLL30.06.12'!T16+'M30.06.12'!AC16</f>
        <v>606937</v>
      </c>
      <c r="D15" s="87">
        <f>'LL30.06.12'!R16+'WLL30.06.12'!R16+'WLL30.06.12'!U16+'M30.06.12'!AD16</f>
        <v>1171363</v>
      </c>
      <c r="E15" s="87">
        <f t="shared" si="5"/>
        <v>1778300</v>
      </c>
      <c r="F15" s="87"/>
      <c r="G15" s="87">
        <f>E15</f>
        <v>1778300</v>
      </c>
      <c r="H15" s="87">
        <f>'M30.06.12'!G16+'LL30.06.12'!H16</f>
        <v>1902855</v>
      </c>
      <c r="I15" s="87">
        <f>'M30.06.12'!S16+'WLL30.06.12'!I16+'LL30.06.12'!I16</f>
        <v>1946706</v>
      </c>
      <c r="J15" s="87">
        <f>'M30.06.12'!I16</f>
        <v>485278</v>
      </c>
      <c r="K15" s="87">
        <f>'WLL30.06.12'!J16+'LL30.06.12'!J16</f>
        <v>316526</v>
      </c>
      <c r="L15" s="87">
        <f>'M30.06.12'!N16</f>
        <v>489163</v>
      </c>
      <c r="M15" s="87">
        <f>'M30.06.12'!K16</f>
        <v>753575</v>
      </c>
      <c r="N15" s="410">
        <f>'M30.06.12'!X16</f>
        <v>0</v>
      </c>
      <c r="O15" s="87"/>
      <c r="P15" s="87">
        <f>'WLL30.06.12'!L16+'LL30.06.12'!L16</f>
        <v>76</v>
      </c>
      <c r="Q15" s="87">
        <f>'T30.06.12'!O15</f>
        <v>166</v>
      </c>
      <c r="R15" s="87">
        <f>'M30.06.12'!W16</f>
        <v>77037</v>
      </c>
      <c r="S15" s="87">
        <f t="shared" si="6"/>
        <v>5971382</v>
      </c>
      <c r="T15" s="87">
        <f t="shared" si="7"/>
        <v>7749682</v>
      </c>
      <c r="U15" s="411">
        <f t="shared" si="0"/>
        <v>79.61976899709353</v>
      </c>
      <c r="V15" s="411">
        <f t="shared" si="1"/>
        <v>19.07117584060254</v>
      </c>
      <c r="W15" s="411">
        <f t="shared" si="2"/>
        <v>25.756211151565044</v>
      </c>
      <c r="X15" s="411">
        <f>G15/(AA15*1000)*100</f>
        <v>25.756211151565044</v>
      </c>
      <c r="Y15" s="411">
        <f t="shared" si="8"/>
        <v>112.24340434655733</v>
      </c>
      <c r="Z15" s="412">
        <f>G15/T15*100</f>
        <v>22.94674800849893</v>
      </c>
      <c r="AA15" s="87">
        <f>AB15</f>
        <v>6904.354019833946</v>
      </c>
      <c r="AB15" s="87">
        <f t="shared" si="3"/>
        <v>6904.354019833946</v>
      </c>
      <c r="AC15" s="87">
        <f>'T30.06.12'!Z15</f>
        <v>762.2943493118598</v>
      </c>
      <c r="AD15" s="87">
        <f>'T30.06.12'!AA15</f>
        <v>6142.059670522086</v>
      </c>
      <c r="AE15" s="87">
        <v>594880.8567659298</v>
      </c>
      <c r="AF15" s="87">
        <v>5482366.869364679</v>
      </c>
      <c r="AG15" s="87">
        <f t="shared" si="4"/>
        <v>6077247.7261306085</v>
      </c>
    </row>
    <row r="16" spans="1:33" ht="14.25">
      <c r="A16" s="5">
        <v>9</v>
      </c>
      <c r="B16" s="6" t="s">
        <v>29</v>
      </c>
      <c r="C16" s="60">
        <f>'LL30.06.12'!Q17+'WLL30.06.12'!Q17+'WLL30.06.12'!T17+'M30.06.12'!AC17</f>
        <v>1141978</v>
      </c>
      <c r="D16" s="60">
        <f>'LL30.06.12'!R17+'WLL30.06.12'!R17+'WLL30.06.12'!U17+'M30.06.12'!AD17</f>
        <v>172577</v>
      </c>
      <c r="E16" s="58">
        <f t="shared" si="5"/>
        <v>1314555</v>
      </c>
      <c r="F16" s="58"/>
      <c r="G16" s="58">
        <f>E16</f>
        <v>1314555</v>
      </c>
      <c r="H16" s="58">
        <f>'M30.06.12'!G17+'LL30.06.12'!H17</f>
        <v>2193528</v>
      </c>
      <c r="I16" s="58">
        <f>'M30.06.12'!S17+'WLL30.06.12'!I17+'LL30.06.12'!I17</f>
        <v>576149</v>
      </c>
      <c r="J16" s="58">
        <f>'M30.06.12'!I17</f>
        <v>719029</v>
      </c>
      <c r="K16" s="58">
        <f>'WLL30.06.12'!J17+'LL30.06.12'!J17</f>
        <v>109445</v>
      </c>
      <c r="L16" s="58">
        <f>'M30.06.12'!N17</f>
        <v>195572</v>
      </c>
      <c r="M16" s="58">
        <f>'M30.06.12'!K17</f>
        <v>1766692</v>
      </c>
      <c r="N16" s="220">
        <f>'M30.06.12'!X17</f>
        <v>0</v>
      </c>
      <c r="O16" s="58"/>
      <c r="P16" s="58">
        <f>'WLL30.06.12'!L17+'LL30.06.12'!L17</f>
        <v>22</v>
      </c>
      <c r="Q16" s="58">
        <f>'T30.06.12'!O16</f>
        <v>302</v>
      </c>
      <c r="R16" s="58">
        <f>'M30.06.12'!W17</f>
        <v>0</v>
      </c>
      <c r="S16" s="58">
        <f t="shared" si="6"/>
        <v>5560739</v>
      </c>
      <c r="T16" s="58">
        <f t="shared" si="7"/>
        <v>6875294</v>
      </c>
      <c r="U16" s="154">
        <f t="shared" si="0"/>
        <v>33.26919039225304</v>
      </c>
      <c r="V16" s="154">
        <f t="shared" si="1"/>
        <v>1.8427977039733627</v>
      </c>
      <c r="W16" s="154">
        <f t="shared" si="2"/>
        <v>10.2719794943184</v>
      </c>
      <c r="X16" s="154">
        <f>G16/(AA16*1000)*100</f>
        <v>10.2719794943184</v>
      </c>
      <c r="Y16" s="154">
        <f t="shared" si="8"/>
        <v>53.72379169027566</v>
      </c>
      <c r="Z16" s="155">
        <f>G16/T16*100</f>
        <v>19.119982360027077</v>
      </c>
      <c r="AA16" s="58">
        <f>AB16</f>
        <v>12797.48465937945</v>
      </c>
      <c r="AB16" s="58">
        <f t="shared" si="3"/>
        <v>12797.48465937945</v>
      </c>
      <c r="AC16" s="58">
        <f>'T30.06.12'!Z16</f>
        <v>3432.5391947797966</v>
      </c>
      <c r="AD16" s="58">
        <f>'T30.06.12'!AA16</f>
        <v>9364.945464599654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'LL30.06.12'!Q18+'WLL30.06.12'!Q18+'WLL30.06.12'!T18+'M30.06.12'!AC18</f>
        <v>1319666</v>
      </c>
      <c r="D17" s="60">
        <f>'LL30.06.12'!R18+'WLL30.06.12'!R18+'WLL30.06.12'!U18+'M30.06.12'!AD18</f>
        <v>555404</v>
      </c>
      <c r="E17" s="58">
        <f t="shared" si="5"/>
        <v>1875070</v>
      </c>
      <c r="F17" s="58"/>
      <c r="G17" s="404" t="s">
        <v>199</v>
      </c>
      <c r="H17" s="404" t="s">
        <v>199</v>
      </c>
      <c r="I17" s="404" t="s">
        <v>199</v>
      </c>
      <c r="J17" s="404" t="s">
        <v>199</v>
      </c>
      <c r="K17" s="404" t="s">
        <v>199</v>
      </c>
      <c r="L17" s="404" t="s">
        <v>199</v>
      </c>
      <c r="M17" s="404" t="s">
        <v>199</v>
      </c>
      <c r="N17" s="404" t="s">
        <v>199</v>
      </c>
      <c r="O17" s="404" t="s">
        <v>199</v>
      </c>
      <c r="P17" s="404" t="s">
        <v>199</v>
      </c>
      <c r="Q17" s="404" t="s">
        <v>199</v>
      </c>
      <c r="R17" s="404" t="s">
        <v>199</v>
      </c>
      <c r="S17" s="404" t="s">
        <v>199</v>
      </c>
      <c r="T17" s="404" t="s">
        <v>199</v>
      </c>
      <c r="U17" s="154">
        <f t="shared" si="0"/>
        <v>16.880456010808157</v>
      </c>
      <c r="V17" s="154">
        <f t="shared" si="1"/>
        <v>2.1570483464124197</v>
      </c>
      <c r="W17" s="154">
        <f t="shared" si="2"/>
        <v>5.586210083194983</v>
      </c>
      <c r="X17" s="154"/>
      <c r="Y17" s="154"/>
      <c r="Z17" s="155"/>
      <c r="AA17" s="58"/>
      <c r="AB17" s="58">
        <f t="shared" si="3"/>
        <v>33566.04875353292</v>
      </c>
      <c r="AC17" s="58">
        <f>'T30.06.12'!Z17</f>
        <v>7817.715345812038</v>
      </c>
      <c r="AD17" s="58">
        <f>'T30.06.12'!AA17</f>
        <v>25748.333407720882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'LL30.06.12'!Q19+'WLL30.06.12'!Q19+'WLL30.06.12'!T19+'M30.06.12'!AC19</f>
        <v>6697336</v>
      </c>
      <c r="D18" s="60">
        <f>'LL30.06.12'!R19+'WLL30.06.12'!R19+'WLL30.06.12'!U19+'M30.06.12'!AD19</f>
        <v>2031659</v>
      </c>
      <c r="E18" s="58">
        <f t="shared" si="5"/>
        <v>8728995</v>
      </c>
      <c r="F18" s="58"/>
      <c r="G18" s="58">
        <f>E18</f>
        <v>8728995</v>
      </c>
      <c r="H18" s="58">
        <f>'M30.06.12'!G19+'LL30.06.12'!H19</f>
        <v>16343194</v>
      </c>
      <c r="I18" s="58">
        <f>'M30.06.12'!S19+'WLL30.06.12'!I19+'LL30.06.12'!I19</f>
        <v>8465937</v>
      </c>
      <c r="J18" s="58">
        <f>'M30.06.12'!I19</f>
        <v>6902042</v>
      </c>
      <c r="K18" s="58">
        <f>'WLL30.06.12'!J19+'LL30.06.12'!J19</f>
        <v>7116050</v>
      </c>
      <c r="L18" s="58">
        <f>'M30.06.12'!N19</f>
        <v>5959122</v>
      </c>
      <c r="M18" s="58">
        <f>'M30.06.12'!K19</f>
        <v>1261944</v>
      </c>
      <c r="N18" s="220">
        <f>'M30.06.12'!X19</f>
        <v>0</v>
      </c>
      <c r="O18" s="58"/>
      <c r="P18" s="58">
        <f>'WLL30.06.12'!L19+'LL30.06.12'!L19</f>
        <v>2225044</v>
      </c>
      <c r="Q18" s="58">
        <f>'T30.06.12'!O18</f>
        <v>2203556</v>
      </c>
      <c r="R18" s="58">
        <f>'M30.06.12'!W19</f>
        <v>8365</v>
      </c>
      <c r="S18" s="58">
        <f t="shared" si="6"/>
        <v>50485254</v>
      </c>
      <c r="T18" s="58">
        <f t="shared" si="7"/>
        <v>59214249</v>
      </c>
      <c r="U18" s="154">
        <f t="shared" si="0"/>
        <v>29.15719219851996</v>
      </c>
      <c r="V18" s="154">
        <f t="shared" si="1"/>
        <v>5.237139299718425</v>
      </c>
      <c r="W18" s="154">
        <f t="shared" si="2"/>
        <v>14.133036722389894</v>
      </c>
      <c r="X18" s="154">
        <f>G18/(AA18*1000)*100</f>
        <v>14.133036722389894</v>
      </c>
      <c r="Y18" s="154">
        <f t="shared" si="8"/>
        <v>95.87325409233699</v>
      </c>
      <c r="Z18" s="155">
        <f>G18/T18*100</f>
        <v>14.741375846884422</v>
      </c>
      <c r="AA18" s="58">
        <f>AB18</f>
        <v>61763.05327340809</v>
      </c>
      <c r="AB18" s="58">
        <f t="shared" si="3"/>
        <v>61763.05327340809</v>
      </c>
      <c r="AC18" s="58">
        <f>'T30.06.12'!Z18</f>
        <v>22969.75632770278</v>
      </c>
      <c r="AD18" s="58">
        <f>'T30.06.12'!AA18</f>
        <v>38793.29694570531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'LL30.06.12'!Q20+'WLL30.06.12'!Q20+'WLL30.06.12'!T20+'M30.06.12'!AC20</f>
        <v>5119117</v>
      </c>
      <c r="D19" s="60">
        <f>'LL30.06.12'!R20+'WLL30.06.12'!R20+'WLL30.06.12'!U20+'M30.06.12'!AD20</f>
        <v>5231704</v>
      </c>
      <c r="E19" s="58">
        <f t="shared" si="5"/>
        <v>10350821</v>
      </c>
      <c r="F19" s="58"/>
      <c r="G19" s="58">
        <f>E19</f>
        <v>10350821</v>
      </c>
      <c r="H19" s="58">
        <f>'M30.06.12'!G20+'LL30.06.12'!H20</f>
        <v>3737463</v>
      </c>
      <c r="I19" s="58">
        <f>'M30.06.12'!S20+'WLL30.06.12'!I20+'LL30.06.12'!I20</f>
        <v>4432671</v>
      </c>
      <c r="J19" s="58">
        <f>'M30.06.12'!I20</f>
        <v>6012026</v>
      </c>
      <c r="K19" s="58">
        <f>'WLL30.06.12'!J20+'LL30.06.12'!J20</f>
        <v>2414542</v>
      </c>
      <c r="L19" s="58">
        <f>'M30.06.12'!N20</f>
        <v>7695590</v>
      </c>
      <c r="M19" s="58">
        <f>'M30.06.12'!K20</f>
        <v>1873532</v>
      </c>
      <c r="N19" s="220">
        <f>'M30.06.12'!X20</f>
        <v>0</v>
      </c>
      <c r="O19" s="58"/>
      <c r="P19" s="58">
        <f>'WLL30.06.12'!L20+'LL30.06.12'!L20</f>
        <v>427571</v>
      </c>
      <c r="Q19" s="58">
        <f>'T30.06.12'!O19</f>
        <v>738427</v>
      </c>
      <c r="R19" s="58">
        <f>'M30.06.12'!W20</f>
        <v>148370</v>
      </c>
      <c r="S19" s="58">
        <f t="shared" si="6"/>
        <v>27480192</v>
      </c>
      <c r="T19" s="58">
        <f t="shared" si="7"/>
        <v>37831013</v>
      </c>
      <c r="U19" s="154">
        <f t="shared" si="0"/>
        <v>60.03128666255323</v>
      </c>
      <c r="V19" s="154">
        <f t="shared" si="1"/>
        <v>21.05719116063444</v>
      </c>
      <c r="W19" s="154">
        <f t="shared" si="2"/>
        <v>31.01590010972312</v>
      </c>
      <c r="X19" s="154">
        <f>G19/(AA19*1000)*100</f>
        <v>31.01590010972312</v>
      </c>
      <c r="Y19" s="154">
        <f t="shared" si="8"/>
        <v>113.35940600824195</v>
      </c>
      <c r="Z19" s="155">
        <f>G19/T19*100</f>
        <v>27.3606762790095</v>
      </c>
      <c r="AA19" s="58">
        <f>AB19</f>
        <v>33372.628114555795</v>
      </c>
      <c r="AB19" s="58">
        <f t="shared" si="3"/>
        <v>33372.628114555795</v>
      </c>
      <c r="AC19" s="58">
        <f>'T30.06.12'!Z19</f>
        <v>8527.415094025033</v>
      </c>
      <c r="AD19" s="58">
        <f>'T30.06.12'!AA19</f>
        <v>24845.213020530762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'LL30.06.12'!Q21+'WLL30.06.12'!Q21+'WLL30.06.12'!T21+'M30.06.12'!AC21</f>
        <v>2642754</v>
      </c>
      <c r="D20" s="60">
        <f>'LL30.06.12'!R21+'WLL30.06.12'!R21+'WLL30.06.12'!U21+'M30.06.12'!AD21</f>
        <v>1306699</v>
      </c>
      <c r="E20" s="58">
        <f t="shared" si="5"/>
        <v>3949453</v>
      </c>
      <c r="F20" s="58"/>
      <c r="G20" s="58">
        <f>E20+E12</f>
        <v>5680673</v>
      </c>
      <c r="H20" s="58">
        <f>'M30.06.12'!G21+'LL30.06.12'!H21</f>
        <v>10318034</v>
      </c>
      <c r="I20" s="58">
        <f>'M30.06.12'!S21+'WLL30.06.12'!I21+'LL30.06.12'!I21</f>
        <v>12952155</v>
      </c>
      <c r="J20" s="58">
        <f>'M30.06.12'!I21</f>
        <v>4248401</v>
      </c>
      <c r="K20" s="58">
        <f>'WLL30.06.12'!J21+'LL30.06.12'!J21</f>
        <v>4899619</v>
      </c>
      <c r="L20" s="58">
        <f>'M30.06.12'!N21</f>
        <v>14499964</v>
      </c>
      <c r="M20" s="58">
        <f>'M30.06.12'!K21</f>
        <v>999014</v>
      </c>
      <c r="N20" s="220">
        <f>'M30.06.12'!X21</f>
        <v>0</v>
      </c>
      <c r="O20" s="58"/>
      <c r="P20" s="58">
        <f>'WLL30.06.12'!L21+'LL30.06.12'!L21</f>
        <v>2704</v>
      </c>
      <c r="Q20" s="58">
        <f>'T30.06.12'!O20</f>
        <v>1320</v>
      </c>
      <c r="R20" s="58">
        <f>'M30.06.12'!W21</f>
        <v>1064985</v>
      </c>
      <c r="S20" s="58">
        <f t="shared" si="6"/>
        <v>48986196</v>
      </c>
      <c r="T20" s="58">
        <f t="shared" si="7"/>
        <v>54666869</v>
      </c>
      <c r="U20" s="154">
        <f t="shared" si="0"/>
        <v>12.94614612977775</v>
      </c>
      <c r="V20" s="154">
        <f t="shared" si="1"/>
        <v>2.4501814240822672</v>
      </c>
      <c r="W20" s="154">
        <f t="shared" si="2"/>
        <v>5.3556156430300526</v>
      </c>
      <c r="X20" s="154">
        <f>G20/(AA20*1000)*100</f>
        <v>5.69453618297834</v>
      </c>
      <c r="Y20" s="154">
        <f t="shared" si="8"/>
        <v>54.80027868716205</v>
      </c>
      <c r="Z20" s="155">
        <f>G20/T20*100</f>
        <v>10.391436539012322</v>
      </c>
      <c r="AA20" s="58">
        <f>AB20+AB12</f>
        <v>99756.5529038207</v>
      </c>
      <c r="AB20" s="58">
        <f t="shared" si="3"/>
        <v>73744.14564532704</v>
      </c>
      <c r="AC20" s="58">
        <f>'T30.06.12'!Z20</f>
        <v>20413.44175716769</v>
      </c>
      <c r="AD20" s="58">
        <f>'T30.06.12'!AA20</f>
        <v>53330.70388815935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'LL30.06.12'!Q22+'WLL30.06.12'!Q22+'WLL30.06.12'!T22+'M30.06.12'!AC22</f>
        <v>5421379</v>
      </c>
      <c r="D21" s="60">
        <f>'LL30.06.12'!R22+'WLL30.06.12'!R22+'WLL30.06.12'!U22+'M30.06.12'!AD22</f>
        <v>2893587</v>
      </c>
      <c r="E21" s="58">
        <f>C21+D21</f>
        <v>8314966</v>
      </c>
      <c r="F21" s="58"/>
      <c r="G21" s="58">
        <f>E21</f>
        <v>8314966</v>
      </c>
      <c r="H21" s="58">
        <f>'M30.06.12'!G22+'LL30.06.12'!H22</f>
        <v>10390379</v>
      </c>
      <c r="I21" s="58">
        <f>'M30.06.12'!S22+'WLL30.06.12'!I22+'LL30.06.12'!I22</f>
        <v>11443637</v>
      </c>
      <c r="J21" s="58">
        <f>'M30.06.12'!I22</f>
        <v>13265420</v>
      </c>
      <c r="K21" s="58">
        <f>'WLL30.06.12'!J22+'LL30.06.12'!J22</f>
        <v>8407136</v>
      </c>
      <c r="L21" s="58">
        <f>'M30.06.12'!N22</f>
        <v>15425757</v>
      </c>
      <c r="M21" s="58">
        <f>'M30.06.12'!K22</f>
        <v>1079177</v>
      </c>
      <c r="N21" s="220">
        <f>'M30.06.12'!X22</f>
        <v>0</v>
      </c>
      <c r="O21" s="58"/>
      <c r="P21" s="58">
        <f>'WLL30.06.12'!L22+'LL30.06.12'!L22</f>
        <v>724899</v>
      </c>
      <c r="Q21" s="58">
        <f>'T30.06.12'!O21</f>
        <v>5134325</v>
      </c>
      <c r="R21" s="58">
        <f>'M30.06.12'!W22</f>
        <v>8820</v>
      </c>
      <c r="S21" s="58">
        <f t="shared" si="6"/>
        <v>65879550</v>
      </c>
      <c r="T21" s="58">
        <f t="shared" si="7"/>
        <v>74194516</v>
      </c>
      <c r="U21" s="154">
        <f t="shared" si="0"/>
        <v>17.26037001837952</v>
      </c>
      <c r="V21" s="154">
        <f t="shared" si="1"/>
        <v>4.844165321909713</v>
      </c>
      <c r="W21" s="154">
        <f t="shared" si="2"/>
        <v>9.123004112028383</v>
      </c>
      <c r="X21" s="154">
        <f>G21/(AA21*1000)*100</f>
        <v>9.123004112028383</v>
      </c>
      <c r="Y21" s="154">
        <f t="shared" si="8"/>
        <v>81.40464730198002</v>
      </c>
      <c r="Z21" s="155">
        <f>G21/T21*100</f>
        <v>11.206981928421772</v>
      </c>
      <c r="AA21" s="58">
        <f>AB21</f>
        <v>91142.85051167509</v>
      </c>
      <c r="AB21" s="58">
        <f t="shared" si="3"/>
        <v>91142.85051167509</v>
      </c>
      <c r="AC21" s="58">
        <f>'T30.06.12'!Z21</f>
        <v>31409.401966627036</v>
      </c>
      <c r="AD21" s="58">
        <f>'T30.06.12'!AA21</f>
        <v>59733.44854504806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'LL30.06.12'!Q23+'WLL30.06.12'!Q23+'WLL30.06.12'!T23+'M30.06.12'!AC23</f>
        <v>645886</v>
      </c>
      <c r="D22" s="60">
        <f>'LL30.06.12'!R23+'WLL30.06.12'!R23+'WLL30.06.12'!U23+'M30.06.12'!AD23</f>
        <v>339008</v>
      </c>
      <c r="E22" s="58">
        <f t="shared" si="5"/>
        <v>984894</v>
      </c>
      <c r="F22" s="58"/>
      <c r="G22" s="58">
        <f>E22+E23</f>
        <v>1924963</v>
      </c>
      <c r="H22" s="58">
        <f>'M30.06.12'!G23+'LL30.06.12'!H23</f>
        <v>2504849</v>
      </c>
      <c r="I22" s="58">
        <f>'M30.06.12'!S23+'WLL30.06.12'!I23+'LL30.06.12'!I23</f>
        <v>994562</v>
      </c>
      <c r="J22" s="58">
        <f>'M30.06.12'!I23</f>
        <v>1003492</v>
      </c>
      <c r="K22" s="58">
        <f>'WLL30.06.12'!J23+'LL30.06.12'!J23</f>
        <v>79304</v>
      </c>
      <c r="L22" s="58">
        <f>'M30.06.12'!N23</f>
        <v>232322</v>
      </c>
      <c r="M22" s="58">
        <f>'M30.06.12'!K23</f>
        <v>2453678</v>
      </c>
      <c r="N22" s="220">
        <f>'M30.06.12'!X23</f>
        <v>0</v>
      </c>
      <c r="O22" s="58"/>
      <c r="P22" s="58">
        <f>'WLL30.06.12'!L23+'LL30.06.12'!L23</f>
        <v>176</v>
      </c>
      <c r="Q22" s="58">
        <f>'T30.06.12'!O22</f>
        <v>89</v>
      </c>
      <c r="R22" s="58">
        <f>'M30.06.12'!W23</f>
        <v>0</v>
      </c>
      <c r="S22" s="58">
        <f t="shared" si="6"/>
        <v>7268472</v>
      </c>
      <c r="T22" s="58">
        <f t="shared" si="7"/>
        <v>9193435</v>
      </c>
      <c r="U22" s="154">
        <f t="shared" si="0"/>
        <v>33.81668469629816</v>
      </c>
      <c r="V22" s="154">
        <f t="shared" si="1"/>
        <v>5.703794913539741</v>
      </c>
      <c r="W22" s="154">
        <f t="shared" si="2"/>
        <v>12.540806225159349</v>
      </c>
      <c r="X22" s="154">
        <f>G22/(AA22*1000)*100</f>
        <v>13.759535283423308</v>
      </c>
      <c r="Y22" s="154">
        <f t="shared" si="8"/>
        <v>65.71419464081063</v>
      </c>
      <c r="Z22" s="155">
        <f>G22/T22*100</f>
        <v>20.938452275999122</v>
      </c>
      <c r="AA22" s="58">
        <f>AB22+AB23</f>
        <v>13990.029171400025</v>
      </c>
      <c r="AB22" s="58">
        <f t="shared" si="3"/>
        <v>7853.514218440812</v>
      </c>
      <c r="AC22" s="58">
        <f>'T30.06.12'!Z22</f>
        <v>1909.9625105198552</v>
      </c>
      <c r="AD22" s="58">
        <f>'T30.06.12'!AA22</f>
        <v>5943.551707920958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'LL30.06.12'!Q24+'WLL30.06.12'!Q24+'WLL30.06.12'!T24+'M30.06.12'!AC24</f>
        <v>567506</v>
      </c>
      <c r="D23" s="60">
        <f>'LL30.06.12'!R24+'WLL30.06.12'!R24+'WLL30.06.12'!U24+'M30.06.12'!AD24</f>
        <v>372563</v>
      </c>
      <c r="E23" s="58">
        <f t="shared" si="5"/>
        <v>940069</v>
      </c>
      <c r="F23" s="58"/>
      <c r="G23" s="404" t="s">
        <v>199</v>
      </c>
      <c r="H23" s="404" t="s">
        <v>199</v>
      </c>
      <c r="I23" s="404" t="s">
        <v>199</v>
      </c>
      <c r="J23" s="404" t="s">
        <v>199</v>
      </c>
      <c r="K23" s="404" t="s">
        <v>199</v>
      </c>
      <c r="L23" s="404" t="s">
        <v>199</v>
      </c>
      <c r="M23" s="404" t="s">
        <v>199</v>
      </c>
      <c r="N23" s="404" t="s">
        <v>199</v>
      </c>
      <c r="O23" s="404" t="s">
        <v>199</v>
      </c>
      <c r="P23" s="404" t="s">
        <v>199</v>
      </c>
      <c r="Q23" s="404" t="s">
        <v>199</v>
      </c>
      <c r="R23" s="404" t="s">
        <v>199</v>
      </c>
      <c r="S23" s="404" t="s">
        <v>199</v>
      </c>
      <c r="T23" s="404" t="s">
        <v>199</v>
      </c>
      <c r="U23" s="154">
        <f t="shared" si="0"/>
        <v>38.898001546497355</v>
      </c>
      <c r="V23" s="154">
        <f t="shared" si="1"/>
        <v>7.964907857294633</v>
      </c>
      <c r="W23" s="154">
        <f t="shared" si="2"/>
        <v>15.319265205190616</v>
      </c>
      <c r="X23" s="154"/>
      <c r="Y23" s="154"/>
      <c r="Z23" s="155"/>
      <c r="AA23" s="58"/>
      <c r="AB23" s="58">
        <f t="shared" si="3"/>
        <v>6136.514952959213</v>
      </c>
      <c r="AC23" s="58">
        <f>'T30.06.12'!Z23</f>
        <v>1458.9592715235578</v>
      </c>
      <c r="AD23" s="58">
        <f>'T30.06.12'!AA23</f>
        <v>4677.555681435655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'LL30.06.12'!Q25+'WLL30.06.12'!Q25+'WLL30.06.12'!T25+'M30.06.12'!AC25</f>
        <v>2859476</v>
      </c>
      <c r="D24" s="60">
        <f>'LL30.06.12'!R25+'WLL30.06.12'!R25+'WLL30.06.12'!U25+'M30.06.12'!AD25</f>
        <v>1987615</v>
      </c>
      <c r="E24" s="58">
        <f t="shared" si="5"/>
        <v>4847091</v>
      </c>
      <c r="F24" s="58"/>
      <c r="G24" s="58">
        <f>E24</f>
        <v>4847091</v>
      </c>
      <c r="H24" s="58">
        <f>'M30.06.12'!G25+'LL30.06.12'!H25</f>
        <v>6605276</v>
      </c>
      <c r="I24" s="58">
        <f>'M30.06.12'!S25+'WLL30.06.12'!I25+'LL30.06.12'!I25</f>
        <v>4828996</v>
      </c>
      <c r="J24" s="58">
        <f>'M30.06.12'!I25</f>
        <v>2703151</v>
      </c>
      <c r="K24" s="58">
        <f>'WLL30.06.12'!J25+'LL30.06.12'!J25</f>
        <v>2524606</v>
      </c>
      <c r="L24" s="58">
        <f>'M30.06.12'!N25</f>
        <v>1052624</v>
      </c>
      <c r="M24" s="58">
        <f>'M30.06.12'!K25</f>
        <v>2782969</v>
      </c>
      <c r="N24" s="220">
        <f>'M30.06.12'!X25</f>
        <v>0</v>
      </c>
      <c r="O24" s="58"/>
      <c r="P24" s="58">
        <f>'WLL30.06.12'!L25+'LL30.06.12'!L25</f>
        <v>734</v>
      </c>
      <c r="Q24" s="58">
        <f>'T30.06.12'!O24</f>
        <v>1588820</v>
      </c>
      <c r="R24" s="58">
        <f>'M30.06.12'!W25</f>
        <v>10673</v>
      </c>
      <c r="S24" s="58">
        <f t="shared" si="6"/>
        <v>22097849</v>
      </c>
      <c r="T24" s="58">
        <f t="shared" si="7"/>
        <v>26944940</v>
      </c>
      <c r="U24" s="154">
        <f t="shared" si="0"/>
        <v>40.323030321970386</v>
      </c>
      <c r="V24" s="154">
        <f t="shared" si="1"/>
        <v>5.645684361926731</v>
      </c>
      <c r="W24" s="154">
        <f t="shared" si="2"/>
        <v>11.459564793804475</v>
      </c>
      <c r="X24" s="154">
        <f>G24/(AA24*1000)*100</f>
        <v>11.459564793804475</v>
      </c>
      <c r="Y24" s="154">
        <f t="shared" si="8"/>
        <v>63.70362879408988</v>
      </c>
      <c r="Z24" s="155">
        <f>G24/T24*100</f>
        <v>17.988872864441337</v>
      </c>
      <c r="AA24" s="58">
        <f>AB24</f>
        <v>42297.33927260957</v>
      </c>
      <c r="AB24" s="58">
        <f t="shared" si="3"/>
        <v>42297.33927260957</v>
      </c>
      <c r="AC24" s="58">
        <f>'T30.06.12'!Z24</f>
        <v>7091.42139657591</v>
      </c>
      <c r="AD24" s="58">
        <f>'T30.06.12'!AA24</f>
        <v>35205.91787603366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'LL30.06.12'!Q26+'WLL30.06.12'!Q26+'WLL30.06.12'!T26+'M30.06.12'!AC26</f>
        <v>3267953</v>
      </c>
      <c r="D25" s="60">
        <f>'LL30.06.12'!R26+'WLL30.06.12'!R26+'WLL30.06.12'!U26+'M30.06.12'!AD26</f>
        <v>2164972</v>
      </c>
      <c r="E25" s="58">
        <f t="shared" si="5"/>
        <v>5432925</v>
      </c>
      <c r="F25" s="58"/>
      <c r="G25" s="58">
        <f>E25</f>
        <v>5432925</v>
      </c>
      <c r="H25" s="58">
        <f>'M30.06.12'!G26+'LL30.06.12'!H26</f>
        <v>7094419</v>
      </c>
      <c r="I25" s="58">
        <f>'M30.06.12'!S26+'WLL30.06.12'!I26+'LL30.06.12'!I26</f>
        <v>4207744</v>
      </c>
      <c r="J25" s="58">
        <f>'M30.06.12'!I26</f>
        <v>4574450</v>
      </c>
      <c r="K25" s="58">
        <f>'WLL30.06.12'!J26+'LL30.06.12'!J26</f>
        <v>2826257</v>
      </c>
      <c r="L25" s="58">
        <f>'M30.06.12'!N26</f>
        <v>5645347</v>
      </c>
      <c r="M25" s="58">
        <f>'M30.06.12'!K26</f>
        <v>996674</v>
      </c>
      <c r="N25" s="220">
        <f>'M30.06.12'!X26</f>
        <v>0</v>
      </c>
      <c r="O25" s="58">
        <f>'WLL30.06.12'!K26+'LL30.06.12'!K26</f>
        <v>1708410</v>
      </c>
      <c r="P25" s="58">
        <f>'WLL30.06.12'!L26+'LL30.06.12'!L26</f>
        <v>1016</v>
      </c>
      <c r="Q25" s="58">
        <f>'T30.06.12'!O25</f>
        <v>1210</v>
      </c>
      <c r="R25" s="58">
        <f>'M30.06.12'!W26</f>
        <v>0</v>
      </c>
      <c r="S25" s="58">
        <f t="shared" si="6"/>
        <v>27055527</v>
      </c>
      <c r="T25" s="58">
        <f t="shared" si="7"/>
        <v>32488452</v>
      </c>
      <c r="U25" s="154">
        <f t="shared" si="0"/>
        <v>27.408440561978132</v>
      </c>
      <c r="V25" s="154">
        <f t="shared" si="1"/>
        <v>12.681685127999831</v>
      </c>
      <c r="W25" s="154">
        <f t="shared" si="2"/>
        <v>18.73758026507299</v>
      </c>
      <c r="X25" s="154">
        <f>G25/(AA25*1000)*100</f>
        <v>18.73758026507299</v>
      </c>
      <c r="Y25" s="154">
        <f t="shared" si="8"/>
        <v>112.04921419639902</v>
      </c>
      <c r="Z25" s="155">
        <f>G25/T25*100</f>
        <v>16.722634245546693</v>
      </c>
      <c r="AA25" s="58">
        <f>AB25</f>
        <v>28994.805749422292</v>
      </c>
      <c r="AB25" s="58">
        <f t="shared" si="3"/>
        <v>28994.805749422292</v>
      </c>
      <c r="AC25" s="58">
        <f>'T30.06.12'!Z25</f>
        <v>11923.162839601351</v>
      </c>
      <c r="AD25" s="58">
        <f>'T30.06.12'!AA25</f>
        <v>17071.64290982094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'LL30.06.12'!Q27+'WLL30.06.12'!Q27+'WLL30.06.12'!T27+'M30.06.12'!AC27</f>
        <v>4499001</v>
      </c>
      <c r="D26" s="60">
        <f>'LL30.06.12'!R27+'WLL30.06.12'!R27+'WLL30.06.12'!U27+'M30.06.12'!AD27</f>
        <v>2221261</v>
      </c>
      <c r="E26" s="58">
        <f t="shared" si="5"/>
        <v>6720262</v>
      </c>
      <c r="F26" s="58"/>
      <c r="G26" s="58">
        <f>E26</f>
        <v>6720262</v>
      </c>
      <c r="H26" s="58">
        <f>'M30.06.12'!G27+'LL30.06.12'!H27</f>
        <v>14800481</v>
      </c>
      <c r="I26" s="58">
        <f>'M30.06.12'!S27+'WLL30.06.12'!I27+'LL30.06.12'!I27</f>
        <v>7558807</v>
      </c>
      <c r="J26" s="58">
        <f>'M30.06.12'!I27</f>
        <v>9246683</v>
      </c>
      <c r="K26" s="58">
        <f>'WLL30.06.12'!J27+'LL30.06.12'!J27</f>
        <v>3747077</v>
      </c>
      <c r="L26" s="58">
        <f>'M30.06.12'!N27</f>
        <v>4469297</v>
      </c>
      <c r="M26" s="58">
        <f>'M30.06.12'!K27</f>
        <v>2192300</v>
      </c>
      <c r="N26" s="220">
        <f>'M30.06.12'!X27</f>
        <v>0</v>
      </c>
      <c r="O26" s="58"/>
      <c r="P26" s="58">
        <f>'WLL30.06.12'!L27+'LL30.06.12'!L27</f>
        <v>1669718</v>
      </c>
      <c r="Q26" s="58">
        <f>'T30.06.12'!O26</f>
        <v>1079</v>
      </c>
      <c r="R26" s="58">
        <f>'M30.06.12'!W27</f>
        <v>8392</v>
      </c>
      <c r="S26" s="58">
        <f t="shared" si="6"/>
        <v>43693834</v>
      </c>
      <c r="T26" s="58">
        <f t="shared" si="7"/>
        <v>50414096</v>
      </c>
      <c r="U26" s="154">
        <f t="shared" si="0"/>
        <v>26.964046041073093</v>
      </c>
      <c r="V26" s="154">
        <f t="shared" si="1"/>
        <v>4.182246083802386</v>
      </c>
      <c r="W26" s="154">
        <f t="shared" si="2"/>
        <v>9.628315467661213</v>
      </c>
      <c r="X26" s="154">
        <f>G26/(AA26*1000)*100</f>
        <v>9.628315467661213</v>
      </c>
      <c r="Y26" s="154">
        <f t="shared" si="8"/>
        <v>72.22974644514713</v>
      </c>
      <c r="Z26" s="155">
        <f>G26/T26*100</f>
        <v>13.33012497139689</v>
      </c>
      <c r="AA26" s="58">
        <f>AB26</f>
        <v>69796.8613779997</v>
      </c>
      <c r="AB26" s="58">
        <f t="shared" si="3"/>
        <v>69796.8613779997</v>
      </c>
      <c r="AC26" s="58">
        <f>'T30.06.12'!Z26</f>
        <v>16685.185128177272</v>
      </c>
      <c r="AD26" s="58">
        <f>'T30.06.12'!AA26</f>
        <v>53111.67624982242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'LL30.06.12'!Q28+'WLL30.06.12'!Q28+'WLL30.06.12'!T28+'M30.06.12'!AC28</f>
        <v>7925355</v>
      </c>
      <c r="D27" s="60">
        <f>'LL30.06.12'!R28+'WLL30.06.12'!R28+'WLL30.06.12'!U28+'M30.06.12'!AD28</f>
        <v>1581536</v>
      </c>
      <c r="E27" s="58">
        <f t="shared" si="5"/>
        <v>9506891</v>
      </c>
      <c r="F27" s="58"/>
      <c r="G27" s="58">
        <f>E27</f>
        <v>9506891</v>
      </c>
      <c r="H27" s="58">
        <f>'M30.06.12'!G28+'LL30.06.12'!H28</f>
        <v>10321115</v>
      </c>
      <c r="I27" s="58">
        <f>'M30.06.12'!S28+'WLL30.06.12'!I28+'LL30.06.12'!I28</f>
        <v>7607183</v>
      </c>
      <c r="J27" s="58">
        <f>'M30.06.12'!I28</f>
        <v>10384602</v>
      </c>
      <c r="K27" s="58">
        <f>'WLL30.06.12'!J28+'LL30.06.12'!J28</f>
        <v>3984060</v>
      </c>
      <c r="L27" s="58">
        <f>'M30.06.12'!N28</f>
        <v>2231538</v>
      </c>
      <c r="M27" s="58">
        <f>'M30.06.12'!K28</f>
        <v>18750871</v>
      </c>
      <c r="N27" s="220">
        <f>'M30.06.12'!X28</f>
        <v>0</v>
      </c>
      <c r="O27" s="58"/>
      <c r="P27" s="58">
        <f>'WLL30.06.12'!L28+'LL30.06.12'!L28</f>
        <v>1083704</v>
      </c>
      <c r="Q27" s="58">
        <f>'T30.06.12'!O27</f>
        <v>2221039</v>
      </c>
      <c r="R27" s="58">
        <f>'M30.06.12'!W28</f>
        <v>1269726</v>
      </c>
      <c r="S27" s="58">
        <f t="shared" si="6"/>
        <v>57853838</v>
      </c>
      <c r="T27" s="58">
        <f t="shared" si="7"/>
        <v>67360729</v>
      </c>
      <c r="U27" s="154">
        <f t="shared" si="0"/>
        <v>27.54697416751547</v>
      </c>
      <c r="V27" s="154">
        <f t="shared" si="1"/>
        <v>4.710397010282104</v>
      </c>
      <c r="W27" s="154">
        <f t="shared" si="2"/>
        <v>15.248657440834828</v>
      </c>
      <c r="X27" s="154">
        <f>G27/(AA27*1000)*100</f>
        <v>15.248657440834828</v>
      </c>
      <c r="Y27" s="154">
        <f t="shared" si="8"/>
        <v>108.04380543396452</v>
      </c>
      <c r="Z27" s="155">
        <f>G27/T27*100</f>
        <v>14.113402781018003</v>
      </c>
      <c r="AA27" s="58">
        <f>AB27</f>
        <v>62345.757565129745</v>
      </c>
      <c r="AB27" s="58">
        <f t="shared" si="3"/>
        <v>62345.757565129745</v>
      </c>
      <c r="AC27" s="58">
        <f>'T30.06.12'!Z27</f>
        <v>28770.328645916787</v>
      </c>
      <c r="AD27" s="58">
        <f>'T30.06.12'!AA27</f>
        <v>33575.42891921296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'LL30.06.12'!Q29+'WLL30.06.12'!Q29+'WLL30.06.12'!T29+'M30.06.12'!AC29</f>
        <v>928119</v>
      </c>
      <c r="D28" s="60">
        <f>'LL30.06.12'!R29+'WLL30.06.12'!R29+'WLL30.06.12'!U29+'M30.06.12'!AD29</f>
        <v>728533</v>
      </c>
      <c r="E28" s="58">
        <f t="shared" si="5"/>
        <v>1656652</v>
      </c>
      <c r="F28" s="58"/>
      <c r="G28" s="404" t="s">
        <v>199</v>
      </c>
      <c r="H28" s="404" t="s">
        <v>199</v>
      </c>
      <c r="I28" s="404" t="s">
        <v>199</v>
      </c>
      <c r="J28" s="404" t="s">
        <v>199</v>
      </c>
      <c r="K28" s="404" t="s">
        <v>199</v>
      </c>
      <c r="L28" s="404" t="s">
        <v>199</v>
      </c>
      <c r="M28" s="404" t="s">
        <v>199</v>
      </c>
      <c r="N28" s="404" t="s">
        <v>199</v>
      </c>
      <c r="O28" s="404" t="s">
        <v>199</v>
      </c>
      <c r="P28" s="404" t="s">
        <v>199</v>
      </c>
      <c r="Q28" s="404" t="s">
        <v>199</v>
      </c>
      <c r="R28" s="404" t="s">
        <v>199</v>
      </c>
      <c r="S28" s="404" t="s">
        <v>199</v>
      </c>
      <c r="T28" s="404" t="s">
        <v>199</v>
      </c>
      <c r="U28" s="154">
        <f t="shared" si="0"/>
        <v>31.885585504858415</v>
      </c>
      <c r="V28" s="154">
        <f t="shared" si="1"/>
        <v>9.908915509675305</v>
      </c>
      <c r="W28" s="154">
        <f t="shared" si="2"/>
        <v>16.141864256171974</v>
      </c>
      <c r="X28" s="154"/>
      <c r="Y28" s="154"/>
      <c r="Z28" s="155"/>
      <c r="AA28" s="58"/>
      <c r="AB28" s="58">
        <f t="shared" si="3"/>
        <v>10263.077261144515</v>
      </c>
      <c r="AC28" s="58">
        <f>'T30.06.12'!Z28</f>
        <v>2910.7792292494746</v>
      </c>
      <c r="AD28" s="58">
        <f>'T30.06.12'!AA28</f>
        <v>7352.298031895041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'LL30.06.12'!Q30+'WLL30.06.12'!Q30+'WLL30.06.12'!T30+'M30.06.12'!AC30</f>
        <v>7740577</v>
      </c>
      <c r="D29" s="60">
        <f>'LL30.06.12'!R30+'WLL30.06.12'!R30+'WLL30.06.12'!U30+'M30.06.12'!AD30</f>
        <v>3399565</v>
      </c>
      <c r="E29" s="58">
        <f t="shared" si="5"/>
        <v>11140142</v>
      </c>
      <c r="F29" s="58"/>
      <c r="G29" s="58">
        <f>E29</f>
        <v>11140142</v>
      </c>
      <c r="H29" s="58">
        <f>'M30.06.12'!G30+'LL30.06.12'!H30</f>
        <v>15304668</v>
      </c>
      <c r="I29" s="58">
        <f>'M30.06.12'!S30+'WLL30.06.12'!I30+'LL30.06.12'!I30</f>
        <v>12786496</v>
      </c>
      <c r="J29" s="58">
        <f>'M30.06.12'!I30</f>
        <v>15400233</v>
      </c>
      <c r="K29" s="58">
        <f>'WLL30.06.12'!J30+'LL30.06.12'!J30</f>
        <v>4631128</v>
      </c>
      <c r="L29" s="58">
        <f>'M30.06.12'!N30</f>
        <v>7925598</v>
      </c>
      <c r="M29" s="58">
        <f>'M30.06.12'!K30</f>
        <v>3029969</v>
      </c>
      <c r="N29" s="220">
        <f>'M30.06.12'!X30</f>
        <v>0</v>
      </c>
      <c r="O29" s="58"/>
      <c r="P29" s="58">
        <f>'WLL30.06.12'!L30+'LL30.06.12'!L30</f>
        <v>611580</v>
      </c>
      <c r="Q29" s="58">
        <f>'T30.06.12'!O29</f>
        <v>7774581</v>
      </c>
      <c r="R29" s="58">
        <f>'M30.06.12'!W30</f>
        <v>14876</v>
      </c>
      <c r="S29" s="58">
        <f t="shared" si="6"/>
        <v>67479129</v>
      </c>
      <c r="T29" s="58">
        <f t="shared" si="7"/>
        <v>78619271</v>
      </c>
      <c r="U29" s="154">
        <f t="shared" si="0"/>
        <v>33.296298319458835</v>
      </c>
      <c r="V29" s="154">
        <f t="shared" si="1"/>
        <v>2.98492379965568</v>
      </c>
      <c r="W29" s="154">
        <f t="shared" si="2"/>
        <v>8.123263938994958</v>
      </c>
      <c r="X29" s="154">
        <f aca="true" t="shared" si="9" ref="X29:X37">G29/(AA29*1000)*100</f>
        <v>8.123263938994958</v>
      </c>
      <c r="Y29" s="154">
        <f t="shared" si="8"/>
        <v>57.328271850069065</v>
      </c>
      <c r="Z29" s="155">
        <f aca="true" t="shared" si="10" ref="Z29:Z34">G29/T29*100</f>
        <v>14.169734542565271</v>
      </c>
      <c r="AA29" s="58">
        <f>AB29</f>
        <v>137138.742304344</v>
      </c>
      <c r="AB29" s="58">
        <f t="shared" si="3"/>
        <v>137138.742304344</v>
      </c>
      <c r="AC29" s="58">
        <f>'T30.06.12'!Z29</f>
        <v>23247.560211449378</v>
      </c>
      <c r="AD29" s="58">
        <f>'T30.06.12'!AA29</f>
        <v>113891.18209289463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4">
        <f>AH28/AH29*AI27</f>
        <v>596.756987605852</v>
      </c>
    </row>
    <row r="30" spans="1:35" ht="14.25">
      <c r="A30" s="5">
        <v>23</v>
      </c>
      <c r="B30" s="6" t="s">
        <v>43</v>
      </c>
      <c r="C30" s="60">
        <f>'LL30.06.12'!Q31+'WLL30.06.12'!Q31+'WLL30.06.12'!T31+'M30.06.12'!AC31</f>
        <v>3060390</v>
      </c>
      <c r="D30" s="60">
        <f>'LL30.06.12'!R31+'WLL30.06.12'!R31+'WLL30.06.12'!U31+'M30.06.12'!AD31</f>
        <v>954238</v>
      </c>
      <c r="E30" s="58">
        <f t="shared" si="5"/>
        <v>4014628</v>
      </c>
      <c r="F30" s="58"/>
      <c r="G30" s="58">
        <f>E30+E28</f>
        <v>5671280</v>
      </c>
      <c r="H30" s="58">
        <f>'M30.06.12'!G31+'LL30.06.12'!H31</f>
        <v>6760153</v>
      </c>
      <c r="I30" s="58">
        <f>'M30.06.12'!S31+'WLL30.06.12'!I31+'LL30.06.12'!I31</f>
        <v>10402228</v>
      </c>
      <c r="J30" s="58">
        <f>'M30.06.12'!I31</f>
        <v>9826547</v>
      </c>
      <c r="K30" s="58">
        <f>'WLL30.06.12'!J31+'LL30.06.12'!J31</f>
        <v>4665792</v>
      </c>
      <c r="L30" s="58">
        <f>'M30.06.12'!N31</f>
        <v>10631230</v>
      </c>
      <c r="M30" s="58">
        <f>'M30.06.12'!K31</f>
        <v>2200315</v>
      </c>
      <c r="N30" s="220">
        <f>'M30.06.12'!X31</f>
        <v>0</v>
      </c>
      <c r="O30" s="58"/>
      <c r="P30" s="58">
        <f>'WLL30.06.12'!L31+'LL30.06.12'!L31</f>
        <v>637976</v>
      </c>
      <c r="Q30" s="58">
        <f>'T30.06.12'!O30</f>
        <v>5242602</v>
      </c>
      <c r="R30" s="58">
        <f>'M30.06.12'!W31</f>
        <v>6067</v>
      </c>
      <c r="S30" s="58">
        <f t="shared" si="6"/>
        <v>50372910</v>
      </c>
      <c r="T30" s="58">
        <f t="shared" si="7"/>
        <v>56044190</v>
      </c>
      <c r="U30" s="154">
        <f t="shared" si="0"/>
        <v>14.195727558121913</v>
      </c>
      <c r="V30" s="154">
        <f t="shared" si="1"/>
        <v>2.1693638517548264</v>
      </c>
      <c r="W30" s="154">
        <f t="shared" si="2"/>
        <v>6.124945970023893</v>
      </c>
      <c r="X30" s="154">
        <f t="shared" si="9"/>
        <v>7.481050726558698</v>
      </c>
      <c r="Y30" s="154">
        <f t="shared" si="8"/>
        <v>73.92853611863526</v>
      </c>
      <c r="Z30" s="155">
        <f t="shared" si="10"/>
        <v>10.119300501978886</v>
      </c>
      <c r="AA30" s="58">
        <f>AB30+AB28</f>
        <v>75808.60239145582</v>
      </c>
      <c r="AB30" s="58">
        <f t="shared" si="3"/>
        <v>65545.5251303113</v>
      </c>
      <c r="AC30" s="58">
        <f>'T30.06.12'!Z30</f>
        <v>21558.528701468596</v>
      </c>
      <c r="AD30" s="58">
        <f>'T30.06.12'!AA30</f>
        <v>43986.99642884271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'LL30.06.12'!Q32+'WLL30.06.12'!Q32+'WLL30.06.12'!T32+'M30.06.12'!AC32</f>
        <v>1989213</v>
      </c>
      <c r="D31" s="60">
        <f>'LL30.06.12'!R32+'WLL30.06.12'!R32+'WLL30.06.12'!U32+'M30.06.12'!AD32</f>
        <v>2037900</v>
      </c>
      <c r="E31" s="58">
        <f t="shared" si="5"/>
        <v>4027113</v>
      </c>
      <c r="F31" s="58"/>
      <c r="G31" s="58">
        <f>E31+E8</f>
        <v>4243513</v>
      </c>
      <c r="H31" s="58">
        <f>'M30.06.12'!G32+'LL30.06.12'!H32</f>
        <v>9265276</v>
      </c>
      <c r="I31" s="58">
        <f>'M30.06.12'!S32+'WLL30.06.12'!I32+'LL30.06.12'!I32</f>
        <v>8110135</v>
      </c>
      <c r="J31" s="58">
        <f>'M30.06.12'!I32</f>
        <v>12005875</v>
      </c>
      <c r="K31" s="58">
        <f>'WLL30.06.12'!J32+'LL30.06.12'!J32</f>
        <v>2943184</v>
      </c>
      <c r="L31" s="58">
        <f>'M30.06.12'!N32</f>
        <v>2253211</v>
      </c>
      <c r="M31" s="58">
        <f>'M30.06.12'!K32</f>
        <v>2916474</v>
      </c>
      <c r="N31" s="220">
        <f>'M30.06.12'!X32</f>
        <v>0</v>
      </c>
      <c r="O31" s="58"/>
      <c r="P31" s="58">
        <f>'WLL30.06.12'!L32+'LL30.06.12'!L32</f>
        <v>1469382</v>
      </c>
      <c r="Q31" s="58">
        <f>'T30.06.12'!O31</f>
        <v>4163771</v>
      </c>
      <c r="R31" s="58">
        <f>'M30.06.12'!W32</f>
        <v>17194</v>
      </c>
      <c r="S31" s="58">
        <f t="shared" si="6"/>
        <v>43144502</v>
      </c>
      <c r="T31" s="58">
        <f t="shared" si="7"/>
        <v>47388015</v>
      </c>
      <c r="U31" s="154">
        <f t="shared" si="0"/>
        <v>18.31714456446667</v>
      </c>
      <c r="V31" s="154">
        <f t="shared" si="1"/>
        <v>3.0688753473268826</v>
      </c>
      <c r="W31" s="154">
        <f t="shared" si="2"/>
        <v>5.21206055986107</v>
      </c>
      <c r="X31" s="154">
        <f t="shared" si="9"/>
        <v>5.465266109433826</v>
      </c>
      <c r="Y31" s="154">
        <f t="shared" si="8"/>
        <v>61.03153504486537</v>
      </c>
      <c r="Z31" s="155">
        <f t="shared" si="10"/>
        <v>8.95482328179393</v>
      </c>
      <c r="AA31" s="58">
        <f>AB31+AB8</f>
        <v>77645.1304479958</v>
      </c>
      <c r="AB31" s="58">
        <f t="shared" si="3"/>
        <v>77265.27644389737</v>
      </c>
      <c r="AC31" s="58">
        <f>'T30.06.12'!Z31</f>
        <v>10859.842225948598</v>
      </c>
      <c r="AD31" s="58">
        <f>'T30.06.12'!AA31</f>
        <v>66405.43421794877</v>
      </c>
      <c r="AE31" s="58">
        <v>9329940.33700887</v>
      </c>
      <c r="AF31" s="58">
        <v>58215178.05927157</v>
      </c>
      <c r="AG31" s="58">
        <f t="shared" si="4"/>
        <v>67545118.39628044</v>
      </c>
      <c r="AI31" s="73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'LL30.06.12'!Q33+'WLL30.06.12'!Q33+'WLL30.06.12'!T33+'M30.06.12'!AC33</f>
        <v>3367605</v>
      </c>
      <c r="D32" s="60">
        <f>'LL30.06.12'!R33+'WLL30.06.12'!R33+'WLL30.06.12'!U33+'M30.06.12'!AD33</f>
        <v>0</v>
      </c>
      <c r="E32" s="58">
        <f t="shared" si="5"/>
        <v>3367605</v>
      </c>
      <c r="F32" s="58"/>
      <c r="G32" s="58">
        <f>E32</f>
        <v>3367605</v>
      </c>
      <c r="H32" s="58">
        <f>'M30.06.12'!G33+'LL30.06.12'!H33</f>
        <v>3995116</v>
      </c>
      <c r="I32" s="58">
        <f>'M30.06.12'!S33+'WLL30.06.12'!I33+'LL30.06.12'!I33</f>
        <v>5853204</v>
      </c>
      <c r="J32" s="58">
        <f>'M30.06.12'!I33</f>
        <v>4271456</v>
      </c>
      <c r="K32" s="58">
        <f>'WLL30.06.12'!J33+'LL30.06.12'!J33</f>
        <v>3210879</v>
      </c>
      <c r="L32" s="58">
        <f>'M30.06.12'!N33</f>
        <v>1304676</v>
      </c>
      <c r="M32" s="58">
        <f>'M30.06.12'!K33</f>
        <v>1870717</v>
      </c>
      <c r="N32" s="220">
        <f>'M30.06.12'!X33</f>
        <v>0</v>
      </c>
      <c r="O32" s="58"/>
      <c r="P32" s="58">
        <f>'WLL30.06.12'!L33+'LL30.06.12'!L33</f>
        <v>883569</v>
      </c>
      <c r="Q32" s="58">
        <f>'T30.06.12'!O32</f>
        <v>1981179</v>
      </c>
      <c r="R32" s="58">
        <f>'M30.06.12'!W33</f>
        <v>4096</v>
      </c>
      <c r="S32" s="58">
        <f t="shared" si="6"/>
        <v>23374892</v>
      </c>
      <c r="T32" s="58">
        <f t="shared" si="7"/>
        <v>26742497</v>
      </c>
      <c r="U32" s="154">
        <f>C32/(AC32*1000)*100</f>
        <v>21.794100078555232</v>
      </c>
      <c r="V32" s="154"/>
      <c r="W32" s="154">
        <f t="shared" si="2"/>
        <v>21.794100078555232</v>
      </c>
      <c r="X32" s="154">
        <f t="shared" si="9"/>
        <v>21.794100078555232</v>
      </c>
      <c r="Y32" s="154">
        <f t="shared" si="8"/>
        <v>173.06918595514114</v>
      </c>
      <c r="Z32" s="155">
        <f t="shared" si="10"/>
        <v>12.592709648616582</v>
      </c>
      <c r="AA32" s="58">
        <f>AB32</f>
        <v>15451.91124139889</v>
      </c>
      <c r="AB32" s="58">
        <f t="shared" si="3"/>
        <v>15451.91124139889</v>
      </c>
      <c r="AC32" s="58">
        <f>'T30.06.12'!Z32</f>
        <v>15451.91124139889</v>
      </c>
      <c r="AD32" s="58">
        <f>'T30.06.12'!AA32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'LL30.06.12'!Q34+'WLL30.06.12'!Q34+'WLL30.06.12'!T34+'M30.06.12'!AC34</f>
        <v>2432559</v>
      </c>
      <c r="D33" s="60">
        <f>'LL30.06.12'!R34+'WLL30.06.12'!R34+'WLL30.06.12'!U34+'M30.06.12'!AD34</f>
        <v>81098</v>
      </c>
      <c r="E33" s="58">
        <f t="shared" si="5"/>
        <v>2513657</v>
      </c>
      <c r="F33" s="58"/>
      <c r="G33" s="58">
        <f>E33</f>
        <v>2513657</v>
      </c>
      <c r="H33" s="58">
        <f>'M30.06.12'!G34+'LL30.06.12'!H34</f>
        <v>3849988</v>
      </c>
      <c r="I33" s="58">
        <f>'M30.06.12'!S34+'WLL30.06.12'!I34+'LL30.06.12'!I34</f>
        <v>1432458</v>
      </c>
      <c r="J33" s="58">
        <f>'M30.06.12'!I34</f>
        <v>2178715</v>
      </c>
      <c r="K33" s="58">
        <f>'WLL30.06.12'!J34+'LL30.06.12'!J34</f>
        <v>1195320</v>
      </c>
      <c r="L33" s="58">
        <f>'M30.06.12'!N34</f>
        <v>0</v>
      </c>
      <c r="M33" s="58">
        <f>'M30.06.12'!K34</f>
        <v>3607809</v>
      </c>
      <c r="N33" s="220">
        <f>'M30.06.12'!X34</f>
        <v>0</v>
      </c>
      <c r="O33" s="58"/>
      <c r="P33" s="58">
        <f>'WLL30.06.12'!L34+'LL30.06.12'!L34</f>
        <v>0</v>
      </c>
      <c r="Q33" s="58">
        <f>'T30.06.12'!O33</f>
        <v>0</v>
      </c>
      <c r="R33" s="58">
        <f>'M30.06.12'!W34</f>
        <v>0</v>
      </c>
      <c r="S33" s="58">
        <f t="shared" si="6"/>
        <v>12264290</v>
      </c>
      <c r="T33" s="58">
        <f t="shared" si="7"/>
        <v>14777947</v>
      </c>
      <c r="U33" s="154">
        <f>C33/(AC33*1000)*100</f>
        <v>20.600129087638184</v>
      </c>
      <c r="V33" s="154"/>
      <c r="W33" s="154">
        <f t="shared" si="2"/>
        <v>21.28690760719281</v>
      </c>
      <c r="X33" s="154">
        <f t="shared" si="9"/>
        <v>21.28690760719281</v>
      </c>
      <c r="Y33" s="154">
        <f t="shared" si="8"/>
        <v>125.14706358623795</v>
      </c>
      <c r="Z33" s="155">
        <f t="shared" si="10"/>
        <v>17.00951424443463</v>
      </c>
      <c r="AA33" s="58">
        <f>AB33</f>
        <v>11808.46483850308</v>
      </c>
      <c r="AB33" s="58">
        <f t="shared" si="3"/>
        <v>11808.46483850308</v>
      </c>
      <c r="AC33" s="58">
        <f>'T30.06.12'!Z33</f>
        <v>11808.46483850308</v>
      </c>
      <c r="AD33" s="58">
        <f>'T30.06.12'!AA33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7">
        <f aca="true" t="shared" si="11" ref="C34:J34">SUM(C8:C33)</f>
        <v>78582161</v>
      </c>
      <c r="D34" s="87">
        <f t="shared" si="11"/>
        <v>41405338</v>
      </c>
      <c r="E34" s="58">
        <f t="shared" si="11"/>
        <v>119987499</v>
      </c>
      <c r="F34" s="58">
        <f>SUM(F8:F33)</f>
        <v>0</v>
      </c>
      <c r="G34" s="58">
        <f>SUM(G8:G33)</f>
        <v>119987499</v>
      </c>
      <c r="H34" s="58">
        <f>'M30.06.12'!G35+'LL30.06.12'!H35</f>
        <v>176444181</v>
      </c>
      <c r="I34" s="58">
        <f>'M30.06.12'!S35+'WLL30.06.12'!I35+'LL30.06.12'!I35</f>
        <v>137378835</v>
      </c>
      <c r="J34" s="58">
        <f t="shared" si="11"/>
        <v>138929005</v>
      </c>
      <c r="K34" s="58">
        <f>'WLL30.06.12'!J35+'LL30.06.12'!J35</f>
        <v>72750848</v>
      </c>
      <c r="L34" s="58">
        <f>'M30.06.12'!N35</f>
        <v>109363313</v>
      </c>
      <c r="M34" s="58">
        <f>'M30.06.12'!K35</f>
        <v>60740246</v>
      </c>
      <c r="N34" s="220">
        <f>'M30.06.12'!X35</f>
        <v>0</v>
      </c>
      <c r="O34" s="58">
        <f>'WLL30.06.12'!K35+'LL30.06.12'!K35</f>
        <v>1708410</v>
      </c>
      <c r="P34" s="58">
        <f>SUM(P8:P33)</f>
        <v>12156885</v>
      </c>
      <c r="Q34" s="58">
        <f>'T30.06.12'!O34</f>
        <v>44023192</v>
      </c>
      <c r="R34" s="58">
        <f>'M30.06.12'!W35</f>
        <v>4832300</v>
      </c>
      <c r="S34" s="58">
        <f t="shared" si="6"/>
        <v>758327215</v>
      </c>
      <c r="T34" s="58">
        <f>SUM(T8:T33)</f>
        <v>878314714</v>
      </c>
      <c r="U34" s="157">
        <f>C34/(AC34*1000)*100</f>
        <v>23.9419347060997</v>
      </c>
      <c r="V34" s="157">
        <f>D34/(AD34*1000)*100</f>
        <v>4.833521259468858</v>
      </c>
      <c r="W34" s="157">
        <f t="shared" si="2"/>
        <v>10.12682100907501</v>
      </c>
      <c r="X34" s="157">
        <f t="shared" si="9"/>
        <v>10.12682100907501</v>
      </c>
      <c r="Y34" s="157">
        <f t="shared" si="8"/>
        <v>74.12885485941257</v>
      </c>
      <c r="Z34" s="157">
        <f t="shared" si="10"/>
        <v>13.661105420123931</v>
      </c>
      <c r="AA34" s="58">
        <f aca="true" t="shared" si="12" ref="AA34:AG34">SUM(AA8:AA33)</f>
        <v>1184848.6202380278</v>
      </c>
      <c r="AB34" s="58">
        <f t="shared" si="12"/>
        <v>1184848.6202380278</v>
      </c>
      <c r="AC34" s="64">
        <f t="shared" si="12"/>
        <v>328219.76153823343</v>
      </c>
      <c r="AD34" s="64">
        <f t="shared" si="12"/>
        <v>856628.8586997943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'LL30.06.12'!E36+'WLL30.06.12'!G36+'M30.06.12'!E36</f>
        <v>4371782</v>
      </c>
      <c r="G35" s="88">
        <f>F35</f>
        <v>4371782</v>
      </c>
      <c r="H35" s="58">
        <f>'M30.06.12'!G36+'LL30.06.12'!H36</f>
        <v>10032545</v>
      </c>
      <c r="I35" s="58">
        <f>'M30.06.12'!S36+'WLL30.06.12'!I36+'LL30.06.12'!I36</f>
        <v>9406372</v>
      </c>
      <c r="J35" s="58">
        <f>'M30.06.12'!I36</f>
        <v>8888365</v>
      </c>
      <c r="K35" s="58">
        <f>'WLL30.06.12'!J36+'LL30.06.12'!J36</f>
        <v>4175033</v>
      </c>
      <c r="L35" s="58">
        <f>'M30.06.12'!N36</f>
        <v>4853688</v>
      </c>
      <c r="M35" s="58">
        <f>'M30.06.12'!K36</f>
        <v>2781763</v>
      </c>
      <c r="N35" s="220">
        <f>'M30.06.12'!X36</f>
        <v>0</v>
      </c>
      <c r="O35" s="58">
        <f>'WLL30.06.12'!K36+'LL30.06.12'!K36</f>
        <v>0</v>
      </c>
      <c r="P35" s="58">
        <f>'WLL30.06.12'!L36+'LL30.06.12'!L36</f>
        <v>1194507</v>
      </c>
      <c r="Q35" s="58">
        <f>'T30.06.12'!O35</f>
        <v>0</v>
      </c>
      <c r="R35" s="58">
        <f>'M30.06.12'!W36</f>
        <v>0</v>
      </c>
      <c r="S35" s="58">
        <f t="shared" si="6"/>
        <v>41332273</v>
      </c>
      <c r="T35" s="58">
        <f>G35+S35</f>
        <v>45704055</v>
      </c>
      <c r="U35" s="154"/>
      <c r="V35" s="154"/>
      <c r="W35" s="154"/>
      <c r="X35" s="154">
        <f t="shared" si="9"/>
        <v>25.669790911586233</v>
      </c>
      <c r="Y35" s="154">
        <f t="shared" si="8"/>
        <v>268.36048450303264</v>
      </c>
      <c r="Z35" s="155"/>
      <c r="AA35" s="58">
        <f>AB35</f>
        <v>17030.84382361201</v>
      </c>
      <c r="AB35" s="58">
        <f>AC35+AD35</f>
        <v>17030.84382361201</v>
      </c>
      <c r="AC35" s="58">
        <f>'T30.06.12'!Z35</f>
        <v>16252.728743491421</v>
      </c>
      <c r="AD35" s="58">
        <f>'T30.06.12'!AA35</f>
        <v>778.1150801205864</v>
      </c>
      <c r="AE35" s="58">
        <f>'T30.06.12'!AB35</f>
        <v>0</v>
      </c>
      <c r="AF35" s="58">
        <f>'T30.06.12'!AC35</f>
        <v>17607.999999999985</v>
      </c>
      <c r="AG35" s="58">
        <f>'T30.06.12'!AD35</f>
        <v>842.9999999999995</v>
      </c>
    </row>
    <row r="36" spans="1:33" ht="14.25">
      <c r="A36" s="4">
        <v>28</v>
      </c>
      <c r="B36" s="3" t="s">
        <v>49</v>
      </c>
      <c r="C36" s="58"/>
      <c r="D36" s="89"/>
      <c r="E36" s="58"/>
      <c r="F36" s="58">
        <f>'LL30.06.12'!E37+'WLL30.06.12'!G37+'M30.06.12'!E37</f>
        <v>4644787</v>
      </c>
      <c r="G36" s="88">
        <f>F36</f>
        <v>4644787</v>
      </c>
      <c r="H36" s="58">
        <f>'M30.06.12'!G37+'LL30.06.12'!H37</f>
        <v>4097461</v>
      </c>
      <c r="I36" s="58">
        <f>'M30.06.12'!S37+'WLL30.06.12'!I37+'LL30.06.12'!I37</f>
        <v>9082252</v>
      </c>
      <c r="J36" s="58">
        <f>'M30.06.12'!I37</f>
        <v>5891077</v>
      </c>
      <c r="K36" s="58">
        <f>'WLL30.06.12'!J37+'LL30.06.12'!J37</f>
        <v>4759383</v>
      </c>
      <c r="L36" s="58">
        <f>'M30.06.12'!N37</f>
        <v>2947341</v>
      </c>
      <c r="M36" s="58">
        <f>'M30.06.12'!K37</f>
        <v>1354795</v>
      </c>
      <c r="N36" s="220">
        <f>'M30.06.12'!X37</f>
        <v>3150650</v>
      </c>
      <c r="O36" s="58">
        <f>'WLL30.06.12'!K37+'LL30.06.12'!K37</f>
        <v>0</v>
      </c>
      <c r="P36" s="58">
        <f>'WLL30.06.12'!L37+'LL30.06.12'!L37</f>
        <v>571841</v>
      </c>
      <c r="Q36" s="58">
        <f>'T30.06.12'!O36</f>
        <v>1554571</v>
      </c>
      <c r="R36" s="58">
        <f>'M30.06.12'!W37</f>
        <v>746786</v>
      </c>
      <c r="S36" s="58">
        <f t="shared" si="6"/>
        <v>34156157</v>
      </c>
      <c r="T36" s="58">
        <f>G36+S36</f>
        <v>38800944</v>
      </c>
      <c r="U36" s="154"/>
      <c r="V36" s="154"/>
      <c r="W36" s="154"/>
      <c r="X36" s="154">
        <f t="shared" si="9"/>
        <v>19.438492978026108</v>
      </c>
      <c r="Y36" s="154">
        <f t="shared" si="8"/>
        <v>162.38244670525995</v>
      </c>
      <c r="Z36" s="155"/>
      <c r="AA36" s="58">
        <f>AB36</f>
        <v>23894.78960766462</v>
      </c>
      <c r="AB36" s="58">
        <f>AC36+AD36</f>
        <v>23894.78960766462</v>
      </c>
      <c r="AC36" s="58">
        <f>'T30.06.12'!Z36</f>
        <v>23894.78960766462</v>
      </c>
      <c r="AD36" s="58">
        <f>'T30.06.12'!AA36</f>
        <v>0</v>
      </c>
      <c r="AE36" s="58">
        <v>6424623.633861813</v>
      </c>
      <c r="AF36" s="61">
        <v>4074054.461012357</v>
      </c>
      <c r="AG36" s="67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78582161</v>
      </c>
      <c r="D37" s="58">
        <f t="shared" si="13"/>
        <v>41405338</v>
      </c>
      <c r="E37" s="58">
        <f t="shared" si="13"/>
        <v>119987499</v>
      </c>
      <c r="F37" s="58">
        <f t="shared" si="13"/>
        <v>9016569</v>
      </c>
      <c r="G37" s="58">
        <f>SUM(G34:G36)</f>
        <v>129004068</v>
      </c>
      <c r="H37" s="58">
        <f t="shared" si="13"/>
        <v>190574187</v>
      </c>
      <c r="I37" s="58">
        <f t="shared" si="13"/>
        <v>155867459</v>
      </c>
      <c r="J37" s="58">
        <f t="shared" si="13"/>
        <v>153708447</v>
      </c>
      <c r="K37" s="58">
        <f>'WLL30.06.12'!J38+'LL30.06.12'!J38</f>
        <v>81685264</v>
      </c>
      <c r="L37" s="58">
        <f>SUM(L34:L36)</f>
        <v>117164342</v>
      </c>
      <c r="M37" s="58">
        <f>SUM(M34:M36)</f>
        <v>64876804</v>
      </c>
      <c r="N37" s="220">
        <f>'M30.06.12'!X38</f>
        <v>3150650</v>
      </c>
      <c r="O37" s="58">
        <f>SUM(O34:O36)</f>
        <v>1708410</v>
      </c>
      <c r="P37" s="58">
        <f>SUM(P34:P36)</f>
        <v>13923233</v>
      </c>
      <c r="Q37" s="58">
        <f>'T30.06.12'!O37</f>
        <v>45577763</v>
      </c>
      <c r="R37" s="58">
        <f>'M30.06.12'!W38</f>
        <v>5579086</v>
      </c>
      <c r="S37" s="58">
        <f t="shared" si="6"/>
        <v>833815645</v>
      </c>
      <c r="T37" s="58">
        <f>SUM(T34:T36)</f>
        <v>962819713</v>
      </c>
      <c r="U37" s="157">
        <f>C34/(AC34*1000)*100</f>
        <v>23.9419347060997</v>
      </c>
      <c r="V37" s="157">
        <f>D34/(AD34*1000)*100</f>
        <v>4.833521259468858</v>
      </c>
      <c r="W37" s="157">
        <f>E34/(AB34*1000)*100</f>
        <v>10.12682100907501</v>
      </c>
      <c r="X37" s="157">
        <f t="shared" si="9"/>
        <v>10.52429251257576</v>
      </c>
      <c r="Y37" s="157">
        <f t="shared" si="8"/>
        <v>78.54788188916835</v>
      </c>
      <c r="Z37" s="157">
        <f>G34/T37*100</f>
        <v>12.46209413662057</v>
      </c>
      <c r="AA37" s="67">
        <f aca="true" t="shared" si="14" ref="AA37:AG37">SUM(AA34:AA36)</f>
        <v>1225774.2536693043</v>
      </c>
      <c r="AB37" s="58">
        <f t="shared" si="14"/>
        <v>1225774.2536693043</v>
      </c>
      <c r="AC37" s="58">
        <f t="shared" si="14"/>
        <v>368367.27988938947</v>
      </c>
      <c r="AD37" s="58">
        <f t="shared" si="14"/>
        <v>857406.9737799149</v>
      </c>
      <c r="AE37" s="68">
        <f t="shared" si="14"/>
        <v>262329816.71973336</v>
      </c>
      <c r="AF37" s="68">
        <f t="shared" si="14"/>
        <v>744788740.2019173</v>
      </c>
      <c r="AG37" s="68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5"/>
      <c r="V38" s="65"/>
      <c r="W38" s="65"/>
      <c r="X38" s="65"/>
      <c r="Y38" s="69"/>
      <c r="Z38" s="69"/>
      <c r="AA38" s="70"/>
      <c r="AB38" s="70"/>
      <c r="AC38" s="65"/>
      <c r="AD38" s="65"/>
      <c r="AE38" s="70"/>
      <c r="AF38" s="70"/>
      <c r="AG38" s="70"/>
    </row>
    <row r="39" spans="1:33" ht="14.25">
      <c r="A39" s="3"/>
      <c r="B39" s="3" t="s">
        <v>51</v>
      </c>
      <c r="C39" s="156">
        <f>C37/T37*100</f>
        <v>8.161669307242363</v>
      </c>
      <c r="D39" s="156">
        <f>D37/T37*100</f>
        <v>4.3004248293782075</v>
      </c>
      <c r="E39" s="156">
        <f>E37/T37*100</f>
        <v>12.46209413662057</v>
      </c>
      <c r="F39" s="156">
        <f>F37/U37</f>
        <v>376601.51991404616</v>
      </c>
      <c r="G39" s="156">
        <f>G37/T37*100</f>
        <v>13.398569457831613</v>
      </c>
      <c r="H39" s="156">
        <f>H37/T37*100</f>
        <v>19.793340791309703</v>
      </c>
      <c r="I39" s="156">
        <f>I37/T37*100</f>
        <v>16.188644342806473</v>
      </c>
      <c r="J39" s="156">
        <f>J37/T37*100</f>
        <v>15.964405892881839</v>
      </c>
      <c r="K39" s="156">
        <f>K37/T37*100</f>
        <v>8.483962562989193</v>
      </c>
      <c r="L39" s="156">
        <f>L37/T37*100</f>
        <v>12.168876521538358</v>
      </c>
      <c r="M39" s="156">
        <f>M37/T37*100</f>
        <v>6.7382089423422515</v>
      </c>
      <c r="N39" s="156">
        <f>N37/T37*100</f>
        <v>0.3272315634443185</v>
      </c>
      <c r="O39" s="156">
        <f>O37/T37*100</f>
        <v>0.17743820332436422</v>
      </c>
      <c r="P39" s="156">
        <f>P37/T37*100</f>
        <v>1.4460893157886558</v>
      </c>
      <c r="Q39" s="156">
        <f>Q37/T37*100</f>
        <v>4.733779583509628</v>
      </c>
      <c r="R39" s="156">
        <f>R37/T37*100</f>
        <v>0.5794528222336054</v>
      </c>
      <c r="S39" s="156">
        <f>S37/T37*100</f>
        <v>86.60143054216839</v>
      </c>
      <c r="T39" s="156">
        <f>T37/T37*100</f>
        <v>100</v>
      </c>
      <c r="U39" s="65"/>
      <c r="V39" s="65"/>
      <c r="W39" s="65"/>
      <c r="X39" s="65"/>
      <c r="Y39" s="69"/>
      <c r="Z39" s="69"/>
      <c r="AA39" s="70"/>
      <c r="AB39" s="70"/>
      <c r="AC39" s="66"/>
      <c r="AD39" s="66"/>
      <c r="AE39" s="70"/>
      <c r="AF39" s="70"/>
      <c r="AG39" s="70"/>
    </row>
    <row r="40" spans="1:33" ht="14.25">
      <c r="A40" s="102"/>
      <c r="B40" s="406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65"/>
      <c r="V40" s="65"/>
      <c r="W40" s="65"/>
      <c r="X40" s="65"/>
      <c r="Y40" s="69"/>
      <c r="Z40" s="69"/>
      <c r="AA40" s="70"/>
      <c r="AB40" s="70"/>
      <c r="AC40" s="66"/>
      <c r="AD40" s="66"/>
      <c r="AE40" s="70"/>
      <c r="AF40" s="70"/>
      <c r="AG40" s="70"/>
    </row>
    <row r="41" spans="2:26" ht="14.25">
      <c r="B41" s="407" t="s">
        <v>201</v>
      </c>
      <c r="Y41" s="32"/>
      <c r="Z41" s="32"/>
    </row>
    <row r="42" spans="2:33" ht="15">
      <c r="B42" s="26" t="s">
        <v>200</v>
      </c>
      <c r="AA42" s="282"/>
      <c r="AB42" s="42"/>
      <c r="AC42" s="24"/>
      <c r="AD42" s="24"/>
      <c r="AG42" s="42"/>
    </row>
    <row r="43" spans="2:30" ht="15">
      <c r="B43" s="26" t="s">
        <v>78</v>
      </c>
      <c r="T43" s="82"/>
      <c r="Y43" s="12"/>
      <c r="Z43" s="23"/>
      <c r="AA43" s="42"/>
      <c r="AB43" s="42"/>
      <c r="AC43" s="82"/>
      <c r="AD43" s="82"/>
    </row>
    <row r="44" spans="2:28" ht="15">
      <c r="B44" s="26" t="s">
        <v>74</v>
      </c>
      <c r="AB44" s="44"/>
    </row>
    <row r="45" spans="2:28" ht="15">
      <c r="B45" s="26" t="s">
        <v>73</v>
      </c>
      <c r="AA45" s="42"/>
      <c r="AB45" s="42"/>
    </row>
    <row r="46" spans="2:19" ht="15">
      <c r="B46" s="26" t="s">
        <v>77</v>
      </c>
      <c r="S46" s="82"/>
    </row>
    <row r="48" spans="5:21" ht="14.25">
      <c r="E48" s="82"/>
      <c r="T48" s="82"/>
      <c r="U48" s="82"/>
    </row>
    <row r="49" spans="5:20" ht="14.25"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ht="14.25">
      <c r="D50" s="160">
        <f>D37/100000</f>
        <v>414.05338</v>
      </c>
    </row>
    <row r="51" spans="19:23" ht="14.25">
      <c r="S51" s="78">
        <v>3104575</v>
      </c>
      <c r="T51" s="313">
        <f>T10+T22</f>
        <v>24292620</v>
      </c>
      <c r="U51" s="79"/>
      <c r="V51" s="78"/>
      <c r="W51" s="78"/>
    </row>
    <row r="52" spans="19:33" ht="14.25">
      <c r="S52" s="78"/>
      <c r="T52" s="313">
        <f>AB10+AB22+AB23</f>
        <v>45527.94690068593</v>
      </c>
      <c r="U52" s="78"/>
      <c r="V52" s="78"/>
      <c r="W52" s="78"/>
      <c r="AG52" s="41" t="s">
        <v>94</v>
      </c>
    </row>
    <row r="53" spans="19:33" ht="15">
      <c r="S53" s="80"/>
      <c r="T53" s="314">
        <f>T51/(T52*1000)*100</f>
        <v>53.35760044921772</v>
      </c>
      <c r="U53" s="314">
        <f>S51/T51*100</f>
        <v>12.779910112618564</v>
      </c>
      <c r="V53" s="80"/>
      <c r="W53" s="78"/>
      <c r="AA53" s="43"/>
      <c r="AB53" s="43"/>
      <c r="AE53" s="41" t="s">
        <v>95</v>
      </c>
      <c r="AG53" s="43">
        <v>34582571</v>
      </c>
    </row>
    <row r="54" spans="4:33" ht="15">
      <c r="D54" s="93"/>
      <c r="E54" s="93"/>
      <c r="F54" s="93"/>
      <c r="G54" s="93"/>
      <c r="S54" s="80"/>
      <c r="T54" s="80"/>
      <c r="U54" s="80"/>
      <c r="V54" s="80"/>
      <c r="W54" s="78"/>
      <c r="AA54" s="44"/>
      <c r="AB54" s="44"/>
      <c r="AE54" s="41">
        <v>14706583</v>
      </c>
      <c r="AG54" s="44">
        <f>AG53/AG37*100</f>
        <v>3.4130912786374465</v>
      </c>
    </row>
    <row r="55" spans="19:31" ht="14.25">
      <c r="S55" s="79"/>
      <c r="T55" s="79"/>
      <c r="U55" s="79"/>
      <c r="V55" s="79"/>
      <c r="W55" s="78"/>
      <c r="AE55" s="41">
        <v>-14768247</v>
      </c>
    </row>
    <row r="56" spans="2:31" ht="14.25">
      <c r="B56" s="96"/>
      <c r="C56" s="180" t="s">
        <v>87</v>
      </c>
      <c r="D56" s="180" t="s">
        <v>88</v>
      </c>
      <c r="E56" s="180" t="s">
        <v>47</v>
      </c>
      <c r="S56" s="93"/>
      <c r="AE56" s="41">
        <f>SUM(AE54:AE55)</f>
        <v>-61664</v>
      </c>
    </row>
    <row r="57" spans="2:5" ht="14.25">
      <c r="B57" s="180" t="s">
        <v>184</v>
      </c>
      <c r="C57" s="107">
        <f>C10+C22+C23</f>
        <v>2215485</v>
      </c>
      <c r="D57" s="107">
        <f>D10+D22+D23</f>
        <v>1180387</v>
      </c>
      <c r="E57" s="107">
        <f>SUM(C57:D57)</f>
        <v>3395872</v>
      </c>
    </row>
    <row r="58" spans="2:19" ht="14.25">
      <c r="B58" s="180" t="s">
        <v>185</v>
      </c>
      <c r="C58" s="107">
        <f>AC10+AC22+AC23</f>
        <v>8084.958877717514</v>
      </c>
      <c r="D58" s="107">
        <f>AD10+AD22+AD23</f>
        <v>37442.98802296841</v>
      </c>
      <c r="E58" s="107">
        <f>SUM(C58:D58)</f>
        <v>45527.94690068593</v>
      </c>
      <c r="S58" s="93"/>
    </row>
    <row r="59" spans="2:5" ht="14.25">
      <c r="B59" s="180" t="s">
        <v>186</v>
      </c>
      <c r="C59" s="227">
        <f>C57/(C58*1000)*100</f>
        <v>27.402551249901464</v>
      </c>
      <c r="D59" s="227">
        <f>D57/(D58*1000)*100</f>
        <v>3.1524914605531023</v>
      </c>
      <c r="E59" s="227">
        <f>E57/(E58*1000)*100</f>
        <v>7.4588735736485345</v>
      </c>
    </row>
  </sheetData>
  <sheetProtection/>
  <mergeCells count="12"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  <mergeCell ref="AB6:AD6"/>
    <mergeCell ref="U6:W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9" sqref="E19:E21"/>
    </sheetView>
  </sheetViews>
  <sheetFormatPr defaultColWidth="9.140625" defaultRowHeight="12.75"/>
  <cols>
    <col min="1" max="1" width="9.140625" style="317" customWidth="1"/>
    <col min="2" max="6" width="9.421875" style="317" customWidth="1"/>
    <col min="7" max="9" width="10.140625" style="317" customWidth="1"/>
    <col min="10" max="10" width="10.57421875" style="317" customWidth="1"/>
    <col min="11" max="11" width="10.140625" style="317" customWidth="1"/>
    <col min="12" max="15" width="9.421875" style="317" customWidth="1"/>
    <col min="16" max="16" width="10.00390625" style="317" customWidth="1"/>
    <col min="17" max="17" width="9.140625" style="317" customWidth="1"/>
    <col min="18" max="18" width="22.8515625" style="317" customWidth="1"/>
    <col min="19" max="16384" width="9.140625" style="317" customWidth="1"/>
  </cols>
  <sheetData>
    <row r="1" spans="1:15" ht="15.75">
      <c r="A1" s="316" t="s">
        <v>217</v>
      </c>
      <c r="O1" s="316" t="s">
        <v>180</v>
      </c>
    </row>
    <row r="2" ht="15.75" thickBot="1"/>
    <row r="3" spans="1:16" ht="15">
      <c r="A3" s="572" t="s">
        <v>176</v>
      </c>
      <c r="B3" s="575" t="s">
        <v>177</v>
      </c>
      <c r="C3" s="576"/>
      <c r="D3" s="576"/>
      <c r="E3" s="576"/>
      <c r="F3" s="577"/>
      <c r="G3" s="575" t="s">
        <v>178</v>
      </c>
      <c r="H3" s="576"/>
      <c r="I3" s="576"/>
      <c r="J3" s="576"/>
      <c r="K3" s="577"/>
      <c r="L3" s="575" t="s">
        <v>120</v>
      </c>
      <c r="M3" s="576"/>
      <c r="N3" s="576"/>
      <c r="O3" s="576"/>
      <c r="P3" s="577"/>
    </row>
    <row r="4" spans="1:16" ht="15">
      <c r="A4" s="573"/>
      <c r="B4" s="578" t="s">
        <v>179</v>
      </c>
      <c r="C4" s="580" t="s">
        <v>141</v>
      </c>
      <c r="D4" s="580"/>
      <c r="E4" s="580"/>
      <c r="F4" s="581" t="s">
        <v>70</v>
      </c>
      <c r="G4" s="578" t="s">
        <v>179</v>
      </c>
      <c r="H4" s="580" t="s">
        <v>141</v>
      </c>
      <c r="I4" s="580"/>
      <c r="J4" s="580"/>
      <c r="K4" s="581" t="s">
        <v>70</v>
      </c>
      <c r="L4" s="578" t="s">
        <v>179</v>
      </c>
      <c r="M4" s="580" t="s">
        <v>141</v>
      </c>
      <c r="N4" s="580"/>
      <c r="O4" s="580"/>
      <c r="P4" s="581" t="s">
        <v>70</v>
      </c>
    </row>
    <row r="5" spans="1:16" ht="15.75" thickBot="1">
      <c r="A5" s="574"/>
      <c r="B5" s="579"/>
      <c r="C5" s="318" t="s">
        <v>140</v>
      </c>
      <c r="D5" s="318" t="s">
        <v>131</v>
      </c>
      <c r="E5" s="318" t="s">
        <v>47</v>
      </c>
      <c r="F5" s="582"/>
      <c r="G5" s="579"/>
      <c r="H5" s="318" t="s">
        <v>140</v>
      </c>
      <c r="I5" s="318" t="s">
        <v>131</v>
      </c>
      <c r="J5" s="318" t="s">
        <v>47</v>
      </c>
      <c r="K5" s="582"/>
      <c r="L5" s="579"/>
      <c r="M5" s="318" t="s">
        <v>140</v>
      </c>
      <c r="N5" s="318" t="s">
        <v>131</v>
      </c>
      <c r="O5" s="318" t="s">
        <v>47</v>
      </c>
      <c r="P5" s="582"/>
    </row>
    <row r="6" spans="1:18" ht="19.5" customHeight="1">
      <c r="A6" s="356">
        <v>40634</v>
      </c>
      <c r="B6" s="319">
        <v>-1.97656</v>
      </c>
      <c r="C6" s="320">
        <v>2.94261</v>
      </c>
      <c r="D6" s="320">
        <v>-1.2104</v>
      </c>
      <c r="E6" s="320">
        <f aca="true" t="shared" si="0" ref="E6:E15">SUM(C6:D6)</f>
        <v>1.7322100000000002</v>
      </c>
      <c r="F6" s="321">
        <f aca="true" t="shared" si="1" ref="F6:F15">E6+B6</f>
        <v>-0.24434999999999985</v>
      </c>
      <c r="G6" s="319">
        <v>-1.66443</v>
      </c>
      <c r="H6" s="320">
        <v>107.11331</v>
      </c>
      <c r="I6" s="320">
        <v>46.42013</v>
      </c>
      <c r="J6" s="320">
        <f aca="true" t="shared" si="2" ref="J6:J15">SUM(H6:I6)</f>
        <v>153.53343999999998</v>
      </c>
      <c r="K6" s="321">
        <f aca="true" t="shared" si="3" ref="K6:K15">J6+G6</f>
        <v>151.86900999999997</v>
      </c>
      <c r="L6" s="322">
        <f aca="true" t="shared" si="4" ref="L6:P10">B6/G6*100</f>
        <v>118.75296648101752</v>
      </c>
      <c r="M6" s="323">
        <f t="shared" si="4"/>
        <v>2.747193602737139</v>
      </c>
      <c r="N6" s="323">
        <f t="shared" si="4"/>
        <v>-2.607489466315583</v>
      </c>
      <c r="O6" s="323">
        <f t="shared" si="4"/>
        <v>1.1282297849901626</v>
      </c>
      <c r="P6" s="324">
        <f t="shared" si="4"/>
        <v>-0.16089523464991304</v>
      </c>
      <c r="R6" s="317">
        <f>H6*100000</f>
        <v>10711331</v>
      </c>
    </row>
    <row r="7" spans="1:16" ht="19.5" customHeight="1">
      <c r="A7" s="357">
        <v>40664</v>
      </c>
      <c r="B7" s="325">
        <v>-1.64954</v>
      </c>
      <c r="C7" s="326">
        <v>8.98037</v>
      </c>
      <c r="D7" s="326">
        <v>-0.74986</v>
      </c>
      <c r="E7" s="326">
        <f t="shared" si="0"/>
        <v>8.23051</v>
      </c>
      <c r="F7" s="327">
        <f t="shared" si="1"/>
        <v>6.580970000000001</v>
      </c>
      <c r="G7" s="325">
        <v>-1.42817</v>
      </c>
      <c r="H7" s="326">
        <v>108.74655</v>
      </c>
      <c r="I7" s="326">
        <v>24.69854</v>
      </c>
      <c r="J7" s="326">
        <f t="shared" si="2"/>
        <v>133.44509</v>
      </c>
      <c r="K7" s="327">
        <f t="shared" si="3"/>
        <v>132.01692</v>
      </c>
      <c r="L7" s="328">
        <f t="shared" si="4"/>
        <v>115.50025557181569</v>
      </c>
      <c r="M7" s="329">
        <f t="shared" si="4"/>
        <v>8.258073474514823</v>
      </c>
      <c r="N7" s="329">
        <f t="shared" si="4"/>
        <v>-3.036049904164375</v>
      </c>
      <c r="O7" s="329">
        <f t="shared" si="4"/>
        <v>6.167712877259104</v>
      </c>
      <c r="P7" s="330">
        <f t="shared" si="4"/>
        <v>4.98494435410249</v>
      </c>
    </row>
    <row r="8" spans="1:16" ht="19.5" customHeight="1">
      <c r="A8" s="357">
        <v>40695</v>
      </c>
      <c r="B8" s="325">
        <v>-1.37488</v>
      </c>
      <c r="C8" s="326">
        <v>9.68263</v>
      </c>
      <c r="D8" s="326">
        <v>-0.70836</v>
      </c>
      <c r="E8" s="326">
        <f t="shared" si="0"/>
        <v>8.974269999999999</v>
      </c>
      <c r="F8" s="327">
        <f t="shared" si="1"/>
        <v>7.599389999999999</v>
      </c>
      <c r="G8" s="325">
        <v>-1.19616</v>
      </c>
      <c r="H8" s="326">
        <v>97.17405</v>
      </c>
      <c r="I8" s="326">
        <v>16.92081</v>
      </c>
      <c r="J8" s="326">
        <f t="shared" si="2"/>
        <v>114.09486</v>
      </c>
      <c r="K8" s="327">
        <f t="shared" si="3"/>
        <v>112.89869999999999</v>
      </c>
      <c r="L8" s="328">
        <f t="shared" si="4"/>
        <v>114.9411449973248</v>
      </c>
      <c r="M8" s="329">
        <f t="shared" si="4"/>
        <v>9.964213696969509</v>
      </c>
      <c r="N8" s="329">
        <f t="shared" si="4"/>
        <v>-4.186324413547578</v>
      </c>
      <c r="O8" s="329">
        <f t="shared" si="4"/>
        <v>7.8656216415007645</v>
      </c>
      <c r="P8" s="330">
        <f t="shared" si="4"/>
        <v>6.7311581089950545</v>
      </c>
    </row>
    <row r="9" spans="1:16" ht="19.5" customHeight="1" hidden="1">
      <c r="A9" s="357">
        <v>40725</v>
      </c>
      <c r="B9" s="325">
        <v>-1.40813</v>
      </c>
      <c r="C9" s="326">
        <v>16.63965</v>
      </c>
      <c r="D9" s="326">
        <v>-2.42414</v>
      </c>
      <c r="E9" s="326">
        <f t="shared" si="0"/>
        <v>14.21551</v>
      </c>
      <c r="F9" s="327">
        <f t="shared" si="1"/>
        <v>12.80738</v>
      </c>
      <c r="G9" s="325">
        <v>-1.17039</v>
      </c>
      <c r="H9" s="326">
        <v>86.44084</v>
      </c>
      <c r="I9" s="326">
        <v>-19.71096</v>
      </c>
      <c r="J9" s="326">
        <f t="shared" si="2"/>
        <v>66.72988</v>
      </c>
      <c r="K9" s="327">
        <f t="shared" si="3"/>
        <v>65.55949</v>
      </c>
      <c r="L9" s="328">
        <f t="shared" si="4"/>
        <v>120.31288715727237</v>
      </c>
      <c r="M9" s="329">
        <f t="shared" si="4"/>
        <v>19.249755092615946</v>
      </c>
      <c r="N9" s="329">
        <f t="shared" si="4"/>
        <v>12.298437011692986</v>
      </c>
      <c r="O9" s="329">
        <f t="shared" si="4"/>
        <v>21.303065433356096</v>
      </c>
      <c r="P9" s="330">
        <f t="shared" si="4"/>
        <v>19.535508894288228</v>
      </c>
    </row>
    <row r="10" spans="1:16" ht="19.5" customHeight="1" hidden="1">
      <c r="A10" s="357">
        <v>40756</v>
      </c>
      <c r="B10" s="325">
        <v>-1.30176</v>
      </c>
      <c r="C10" s="326">
        <v>3.68143</v>
      </c>
      <c r="D10" s="326">
        <v>-1.0644</v>
      </c>
      <c r="E10" s="326">
        <f t="shared" si="0"/>
        <v>2.61703</v>
      </c>
      <c r="F10" s="327">
        <f t="shared" si="1"/>
        <v>1.3152700000000002</v>
      </c>
      <c r="G10" s="325">
        <v>-1.12752</v>
      </c>
      <c r="H10" s="326">
        <v>53.1877</v>
      </c>
      <c r="I10" s="326">
        <v>20.20849</v>
      </c>
      <c r="J10" s="326">
        <f t="shared" si="2"/>
        <v>73.39619</v>
      </c>
      <c r="K10" s="327">
        <f t="shared" si="3"/>
        <v>72.26867</v>
      </c>
      <c r="L10" s="328">
        <f t="shared" si="4"/>
        <v>115.45338441890165</v>
      </c>
      <c r="M10" s="329">
        <f t="shared" si="4"/>
        <v>6.921581493465595</v>
      </c>
      <c r="N10" s="329">
        <f t="shared" si="4"/>
        <v>-5.267093187071374</v>
      </c>
      <c r="O10" s="329">
        <f t="shared" si="4"/>
        <v>3.565621049266999</v>
      </c>
      <c r="P10" s="330">
        <f t="shared" si="4"/>
        <v>1.8199726105378722</v>
      </c>
    </row>
    <row r="11" spans="1:16" ht="19.5" customHeight="1" hidden="1">
      <c r="A11" s="357">
        <v>40787</v>
      </c>
      <c r="B11" s="338">
        <v>-7.76006</v>
      </c>
      <c r="C11" s="339">
        <v>4.49414</v>
      </c>
      <c r="D11" s="339">
        <v>-0.65951</v>
      </c>
      <c r="E11" s="326">
        <f>SUM(C11:D11)</f>
        <v>3.8346299999999998</v>
      </c>
      <c r="F11" s="327">
        <f>E11+B11</f>
        <v>-3.9254300000000004</v>
      </c>
      <c r="G11" s="338">
        <v>-7.52167</v>
      </c>
      <c r="H11" s="339">
        <v>77.57308</v>
      </c>
      <c r="I11" s="339">
        <v>1.46836</v>
      </c>
      <c r="J11" s="326">
        <f>SUM(H11:I11)</f>
        <v>79.04144000000001</v>
      </c>
      <c r="K11" s="327">
        <f>J11+G11</f>
        <v>71.51977000000001</v>
      </c>
      <c r="L11" s="328">
        <f aca="true" t="shared" si="5" ref="L11:P15">B11/G11*100</f>
        <v>103.16937594975583</v>
      </c>
      <c r="M11" s="329">
        <f t="shared" si="5"/>
        <v>5.79342730751441</v>
      </c>
      <c r="N11" s="329">
        <f t="shared" si="5"/>
        <v>-44.914734806178316</v>
      </c>
      <c r="O11" s="329">
        <f t="shared" si="5"/>
        <v>4.851417180658651</v>
      </c>
      <c r="P11" s="330">
        <f t="shared" si="5"/>
        <v>-5.488594272604623</v>
      </c>
    </row>
    <row r="12" spans="1:16" ht="19.5" customHeight="1" hidden="1">
      <c r="A12" s="357">
        <v>40817</v>
      </c>
      <c r="B12" s="338">
        <v>-1.34409</v>
      </c>
      <c r="C12" s="339">
        <v>6.37972</v>
      </c>
      <c r="D12" s="339">
        <v>-2.3709</v>
      </c>
      <c r="E12" s="326">
        <f t="shared" si="0"/>
        <v>4.00882</v>
      </c>
      <c r="F12" s="327">
        <f t="shared" si="1"/>
        <v>2.66473</v>
      </c>
      <c r="G12" s="338">
        <v>-1.24801</v>
      </c>
      <c r="H12" s="339">
        <v>77.42627</v>
      </c>
      <c r="I12" s="339">
        <v>0.48203</v>
      </c>
      <c r="J12" s="326">
        <f t="shared" si="2"/>
        <v>77.9083</v>
      </c>
      <c r="K12" s="327">
        <f t="shared" si="3"/>
        <v>76.66029</v>
      </c>
      <c r="L12" s="328">
        <f t="shared" si="5"/>
        <v>107.69865626076714</v>
      </c>
      <c r="M12" s="329">
        <f t="shared" si="5"/>
        <v>8.239735686608691</v>
      </c>
      <c r="N12" s="329">
        <f t="shared" si="5"/>
        <v>-491.85735327676696</v>
      </c>
      <c r="O12" s="329">
        <f t="shared" si="5"/>
        <v>5.145562154481615</v>
      </c>
      <c r="P12" s="330">
        <f t="shared" si="5"/>
        <v>3.4760238971180515</v>
      </c>
    </row>
    <row r="13" spans="1:16" ht="19.5" customHeight="1" hidden="1">
      <c r="A13" s="357">
        <v>40848</v>
      </c>
      <c r="B13" s="338">
        <v>-2.3492</v>
      </c>
      <c r="C13" s="342">
        <v>4.23289</v>
      </c>
      <c r="D13" s="342">
        <v>-1.67375</v>
      </c>
      <c r="E13" s="326">
        <f t="shared" si="0"/>
        <v>2.55914</v>
      </c>
      <c r="F13" s="327">
        <f t="shared" si="1"/>
        <v>0.20994000000000002</v>
      </c>
      <c r="G13" s="338">
        <v>-2.29727</v>
      </c>
      <c r="H13" s="342">
        <v>65.42741</v>
      </c>
      <c r="I13" s="342">
        <v>-31.3511</v>
      </c>
      <c r="J13" s="326">
        <f t="shared" si="2"/>
        <v>34.07630999999999</v>
      </c>
      <c r="K13" s="327">
        <f t="shared" si="3"/>
        <v>31.77903999999999</v>
      </c>
      <c r="L13" s="328">
        <f t="shared" si="5"/>
        <v>102.26050921310947</v>
      </c>
      <c r="M13" s="329">
        <f t="shared" si="5"/>
        <v>6.469597375167381</v>
      </c>
      <c r="N13" s="329">
        <f t="shared" si="5"/>
        <v>5.338728146699797</v>
      </c>
      <c r="O13" s="329">
        <f t="shared" si="5"/>
        <v>7.510026760526597</v>
      </c>
      <c r="P13" s="330">
        <f t="shared" si="5"/>
        <v>0.6606241094759315</v>
      </c>
    </row>
    <row r="14" spans="1:16" ht="19.5" customHeight="1" hidden="1">
      <c r="A14" s="357">
        <v>40878</v>
      </c>
      <c r="B14" s="338">
        <v>-3.04709</v>
      </c>
      <c r="C14" s="342">
        <v>4.55472</v>
      </c>
      <c r="D14" s="342">
        <v>-1.45005</v>
      </c>
      <c r="E14" s="326">
        <f t="shared" si="0"/>
        <v>3.1046699999999996</v>
      </c>
      <c r="F14" s="327">
        <f t="shared" si="1"/>
        <v>0.05757999999999974</v>
      </c>
      <c r="G14" s="338">
        <v>-2.76877</v>
      </c>
      <c r="H14" s="342">
        <v>79.98391</v>
      </c>
      <c r="I14" s="342">
        <v>10.43437</v>
      </c>
      <c r="J14" s="326">
        <f t="shared" si="2"/>
        <v>90.41828</v>
      </c>
      <c r="K14" s="327">
        <f t="shared" si="3"/>
        <v>87.64950999999999</v>
      </c>
      <c r="L14" s="328">
        <f t="shared" si="5"/>
        <v>110.05211700502389</v>
      </c>
      <c r="M14" s="329">
        <f t="shared" si="5"/>
        <v>5.694545315426565</v>
      </c>
      <c r="N14" s="329">
        <f t="shared" si="5"/>
        <v>-13.89686200508512</v>
      </c>
      <c r="O14" s="329">
        <f t="shared" si="5"/>
        <v>3.433675137372664</v>
      </c>
      <c r="P14" s="330">
        <f t="shared" si="5"/>
        <v>0.0656934648008868</v>
      </c>
    </row>
    <row r="15" spans="1:16" ht="19.5" customHeight="1" hidden="1">
      <c r="A15" s="357">
        <v>40909</v>
      </c>
      <c r="B15" s="338">
        <v>-2.5079</v>
      </c>
      <c r="C15" s="342">
        <v>8.61644</v>
      </c>
      <c r="D15" s="342">
        <v>0.13112</v>
      </c>
      <c r="E15" s="342">
        <f t="shared" si="0"/>
        <v>8.74756</v>
      </c>
      <c r="F15" s="343">
        <f t="shared" si="1"/>
        <v>6.239660000000001</v>
      </c>
      <c r="G15" s="338">
        <v>-2.92349</v>
      </c>
      <c r="H15" s="342">
        <v>89.177</v>
      </c>
      <c r="I15" s="342">
        <v>9.56287</v>
      </c>
      <c r="J15" s="342">
        <f t="shared" si="2"/>
        <v>98.73987000000001</v>
      </c>
      <c r="K15" s="343">
        <f t="shared" si="3"/>
        <v>95.81638000000001</v>
      </c>
      <c r="L15" s="344">
        <f t="shared" si="5"/>
        <v>85.78445624920899</v>
      </c>
      <c r="M15" s="345">
        <f t="shared" si="5"/>
        <v>9.662177467284165</v>
      </c>
      <c r="N15" s="345">
        <f t="shared" si="5"/>
        <v>1.3711364893593658</v>
      </c>
      <c r="O15" s="345">
        <f t="shared" si="5"/>
        <v>8.859197404250176</v>
      </c>
      <c r="P15" s="346">
        <f t="shared" si="5"/>
        <v>6.5121015843011385</v>
      </c>
    </row>
    <row r="16" spans="1:16" ht="19.5" customHeight="1" hidden="1">
      <c r="A16" s="357">
        <v>40940</v>
      </c>
      <c r="B16" s="338">
        <v>-1.01804</v>
      </c>
      <c r="C16" s="342">
        <v>3.58288</v>
      </c>
      <c r="D16" s="342">
        <v>-2.43655</v>
      </c>
      <c r="E16" s="342">
        <f>SUM(C16:D16)</f>
        <v>1.1463299999999998</v>
      </c>
      <c r="F16" s="343">
        <f>E16+B16</f>
        <v>0.1282899999999998</v>
      </c>
      <c r="G16" s="338">
        <v>-0.80931</v>
      </c>
      <c r="H16" s="342">
        <v>91.36996</v>
      </c>
      <c r="I16" s="342">
        <v>-7.85677</v>
      </c>
      <c r="J16" s="342">
        <f>SUM(H16:I16)</f>
        <v>83.51319000000001</v>
      </c>
      <c r="K16" s="343">
        <f>J16+G16</f>
        <v>82.70388000000001</v>
      </c>
      <c r="L16" s="344">
        <f aca="true" t="shared" si="6" ref="L16:P17">B16/G16*100</f>
        <v>125.79110600387986</v>
      </c>
      <c r="M16" s="345">
        <f t="shared" si="6"/>
        <v>3.9212887911957055</v>
      </c>
      <c r="N16" s="345">
        <f t="shared" si="6"/>
        <v>31.012108029126473</v>
      </c>
      <c r="O16" s="345">
        <f t="shared" si="6"/>
        <v>1.3726334726286946</v>
      </c>
      <c r="P16" s="346">
        <f t="shared" si="6"/>
        <v>0.15511968725046488</v>
      </c>
    </row>
    <row r="17" spans="1:16" ht="19.5" customHeight="1" hidden="1">
      <c r="A17" s="357">
        <v>40969</v>
      </c>
      <c r="B17" s="338">
        <v>-1.83448</v>
      </c>
      <c r="C17" s="342">
        <v>8.61637</v>
      </c>
      <c r="D17" s="342">
        <v>-0.99843</v>
      </c>
      <c r="E17" s="342">
        <f>SUM(C17:D17)</f>
        <v>7.61794</v>
      </c>
      <c r="F17" s="343">
        <f>E17+B17</f>
        <v>5.78346</v>
      </c>
      <c r="G17" s="338">
        <v>-1.5762</v>
      </c>
      <c r="H17" s="342">
        <v>72.64889</v>
      </c>
      <c r="I17" s="342">
        <v>7.41502</v>
      </c>
      <c r="J17" s="342">
        <f>SUM(H17:I17)</f>
        <v>80.06390999999999</v>
      </c>
      <c r="K17" s="343">
        <f>J17+G17</f>
        <v>78.48770999999999</v>
      </c>
      <c r="L17" s="344">
        <f t="shared" si="6"/>
        <v>116.38624540032991</v>
      </c>
      <c r="M17" s="345">
        <f t="shared" si="6"/>
        <v>11.860291327231566</v>
      </c>
      <c r="N17" s="345">
        <f t="shared" si="6"/>
        <v>-13.464967053359263</v>
      </c>
      <c r="O17" s="345">
        <f t="shared" si="6"/>
        <v>9.514823845100747</v>
      </c>
      <c r="P17" s="346">
        <f t="shared" si="6"/>
        <v>7.368618602836037</v>
      </c>
    </row>
    <row r="18" spans="1:16" s="316" customFormat="1" ht="19.5" customHeight="1" thickBot="1">
      <c r="A18" s="358" t="s">
        <v>47</v>
      </c>
      <c r="B18" s="331">
        <f aca="true" t="shared" si="7" ref="B18:K18">SUM(B6:B8)</f>
        <v>-5.00098</v>
      </c>
      <c r="C18" s="332">
        <f t="shared" si="7"/>
        <v>21.60561</v>
      </c>
      <c r="D18" s="332">
        <f t="shared" si="7"/>
        <v>-2.6686199999999998</v>
      </c>
      <c r="E18" s="332">
        <f t="shared" si="7"/>
        <v>18.93699</v>
      </c>
      <c r="F18" s="333">
        <f t="shared" si="7"/>
        <v>13.93601</v>
      </c>
      <c r="G18" s="331">
        <f t="shared" si="7"/>
        <v>-4.28876</v>
      </c>
      <c r="H18" s="332">
        <f t="shared" si="7"/>
        <v>313.03391</v>
      </c>
      <c r="I18" s="332">
        <f t="shared" si="7"/>
        <v>88.03948000000001</v>
      </c>
      <c r="J18" s="332">
        <f t="shared" si="7"/>
        <v>401.07338999999996</v>
      </c>
      <c r="K18" s="333">
        <f t="shared" si="7"/>
        <v>396.78463</v>
      </c>
      <c r="L18" s="334">
        <f aca="true" t="shared" si="8" ref="L18:P22">B18/G18*100</f>
        <v>116.60666486350368</v>
      </c>
      <c r="M18" s="335">
        <f t="shared" si="8"/>
        <v>6.902003044973625</v>
      </c>
      <c r="N18" s="335">
        <f t="shared" si="8"/>
        <v>-3.031162837399766</v>
      </c>
      <c r="O18" s="335">
        <f t="shared" si="8"/>
        <v>4.721577265447604</v>
      </c>
      <c r="P18" s="336">
        <f>F18/K18*100</f>
        <v>3.5122353403658804</v>
      </c>
    </row>
    <row r="19" spans="1:16" s="316" customFormat="1" ht="19.5" customHeight="1">
      <c r="A19" s="356">
        <v>41000</v>
      </c>
      <c r="B19" s="338">
        <v>-2.84062</v>
      </c>
      <c r="C19" s="339">
        <v>-3.58766</v>
      </c>
      <c r="D19" s="339">
        <v>-3.59284</v>
      </c>
      <c r="E19" s="339">
        <f>SUM(C19:D19)</f>
        <v>-7.1805</v>
      </c>
      <c r="F19" s="403">
        <f>E19+B19</f>
        <v>-10.02112</v>
      </c>
      <c r="G19" s="338">
        <v>-2.75705</v>
      </c>
      <c r="H19" s="339">
        <v>62.10981</v>
      </c>
      <c r="I19" s="339">
        <v>-1.55431</v>
      </c>
      <c r="J19" s="339">
        <f>SUM(H19:I19)</f>
        <v>60.5555</v>
      </c>
      <c r="K19" s="403">
        <f>J19+G19</f>
        <v>57.79845</v>
      </c>
      <c r="L19" s="344">
        <f aca="true" t="shared" si="9" ref="L19:O20">B19/G19*100</f>
        <v>103.03113835440054</v>
      </c>
      <c r="M19" s="345">
        <f t="shared" si="9"/>
        <v>-5.776317782971804</v>
      </c>
      <c r="N19" s="345">
        <f t="shared" si="9"/>
        <v>231.15337352265635</v>
      </c>
      <c r="O19" s="345">
        <f t="shared" si="9"/>
        <v>-11.857717300658074</v>
      </c>
      <c r="P19" s="346">
        <f>F19/K19*100</f>
        <v>-17.33804280218587</v>
      </c>
    </row>
    <row r="20" spans="1:16" s="316" customFormat="1" ht="19.5" customHeight="1">
      <c r="A20" s="357">
        <v>41030</v>
      </c>
      <c r="B20" s="338">
        <v>-3.64006</v>
      </c>
      <c r="C20" s="339">
        <v>-0.22519</v>
      </c>
      <c r="D20" s="339">
        <v>-0.5929</v>
      </c>
      <c r="E20" s="339">
        <f>SUM(C20:D20)</f>
        <v>-0.81809</v>
      </c>
      <c r="F20" s="403">
        <f>E20+B20</f>
        <v>-4.45815</v>
      </c>
      <c r="G20" s="338">
        <v>-3.5875</v>
      </c>
      <c r="H20" s="339">
        <v>21.20285</v>
      </c>
      <c r="I20" s="339">
        <v>11.13474</v>
      </c>
      <c r="J20" s="339">
        <f>SUM(H20:I20)</f>
        <v>32.337590000000006</v>
      </c>
      <c r="K20" s="403">
        <f>J20+G20</f>
        <v>28.750090000000007</v>
      </c>
      <c r="L20" s="344">
        <f t="shared" si="9"/>
        <v>101.46508710801395</v>
      </c>
      <c r="M20" s="345">
        <f t="shared" si="9"/>
        <v>-1.0620742022888432</v>
      </c>
      <c r="N20" s="345">
        <f t="shared" si="9"/>
        <v>-5.324776330655228</v>
      </c>
      <c r="O20" s="345">
        <f t="shared" si="9"/>
        <v>-2.5298422053096714</v>
      </c>
      <c r="P20" s="346">
        <f>F20/K20*100</f>
        <v>-15.506560153376906</v>
      </c>
    </row>
    <row r="21" spans="1:16" ht="19.5" customHeight="1">
      <c r="A21" s="357">
        <v>41061</v>
      </c>
      <c r="B21" s="325">
        <f>('LL30.06.12'!D42)/100000</f>
        <v>-1.09442</v>
      </c>
      <c r="C21" s="326">
        <f>('M30.06.12'!D43)/100000</f>
        <v>6.5999</v>
      </c>
      <c r="D21" s="326">
        <f>'WLL30.06.12'!F42/100000</f>
        <v>-0.95842</v>
      </c>
      <c r="E21" s="326">
        <f>SUM(C21:D21)</f>
        <v>5.64148</v>
      </c>
      <c r="F21" s="327">
        <f>E21+B21</f>
        <v>4.54706</v>
      </c>
      <c r="G21" s="325">
        <f>('LL30.06.12'!N42)/100000</f>
        <v>-1.17242</v>
      </c>
      <c r="H21" s="326">
        <f>('M30.06.12'!Z43)/100000</f>
        <v>64.93745</v>
      </c>
      <c r="I21" s="326">
        <f>('WLL30.06.12'!N42)/100000</f>
        <v>-44.59592</v>
      </c>
      <c r="J21" s="326">
        <f>SUM(H21:I21)</f>
        <v>20.34153</v>
      </c>
      <c r="K21" s="327">
        <f>J21+G21</f>
        <v>19.16911</v>
      </c>
      <c r="L21" s="328">
        <f t="shared" si="8"/>
        <v>93.34709404479624</v>
      </c>
      <c r="M21" s="329">
        <f t="shared" si="8"/>
        <v>10.163472695647888</v>
      </c>
      <c r="N21" s="329">
        <f t="shared" si="8"/>
        <v>2.149120367961912</v>
      </c>
      <c r="O21" s="329">
        <f t="shared" si="8"/>
        <v>27.733803701098196</v>
      </c>
      <c r="P21" s="330">
        <f t="shared" si="8"/>
        <v>23.720767422170358</v>
      </c>
    </row>
    <row r="22" spans="1:16" s="316" customFormat="1" ht="19.5" customHeight="1" thickBot="1">
      <c r="A22" s="359" t="s">
        <v>47</v>
      </c>
      <c r="B22" s="331">
        <f>SUM(B19:B21)</f>
        <v>-7.575099999999999</v>
      </c>
      <c r="C22" s="332">
        <f aca="true" t="shared" si="10" ref="C22:K22">SUM(C19:C21)</f>
        <v>2.78705</v>
      </c>
      <c r="D22" s="332">
        <f t="shared" si="10"/>
        <v>-5.14416</v>
      </c>
      <c r="E22" s="332">
        <f t="shared" si="10"/>
        <v>-2.3571100000000005</v>
      </c>
      <c r="F22" s="333">
        <f t="shared" si="10"/>
        <v>-9.93221</v>
      </c>
      <c r="G22" s="331">
        <f t="shared" si="10"/>
        <v>-7.51697</v>
      </c>
      <c r="H22" s="332">
        <f t="shared" si="10"/>
        <v>148.25011</v>
      </c>
      <c r="I22" s="332">
        <f t="shared" si="10"/>
        <v>-35.01549</v>
      </c>
      <c r="J22" s="332">
        <f t="shared" si="10"/>
        <v>113.23462</v>
      </c>
      <c r="K22" s="333">
        <f t="shared" si="10"/>
        <v>105.71765</v>
      </c>
      <c r="L22" s="334">
        <f t="shared" si="8"/>
        <v>100.77331690827553</v>
      </c>
      <c r="M22" s="335">
        <f t="shared" si="8"/>
        <v>1.8799648782722655</v>
      </c>
      <c r="N22" s="335">
        <f t="shared" si="8"/>
        <v>14.691098139709027</v>
      </c>
      <c r="O22" s="335">
        <f t="shared" si="8"/>
        <v>-2.081616028737501</v>
      </c>
      <c r="P22" s="336">
        <f t="shared" si="8"/>
        <v>-9.395034793149486</v>
      </c>
    </row>
    <row r="27" ht="15">
      <c r="H27" s="337"/>
    </row>
    <row r="32" ht="15">
      <c r="I32" s="348"/>
    </row>
  </sheetData>
  <sheetProtection/>
  <mergeCells count="13">
    <mergeCell ref="K4:K5"/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C13">
      <selection activeCell="Q16" sqref="Q16"/>
    </sheetView>
  </sheetViews>
  <sheetFormatPr defaultColWidth="9.140625" defaultRowHeight="12.75"/>
  <cols>
    <col min="1" max="1" width="18.7109375" style="439" customWidth="1"/>
    <col min="2" max="2" width="10.140625" style="439" customWidth="1"/>
    <col min="3" max="3" width="10.28125" style="439" customWidth="1"/>
    <col min="4" max="4" width="11.00390625" style="439" customWidth="1"/>
    <col min="5" max="5" width="8.8515625" style="439" customWidth="1"/>
    <col min="6" max="6" width="8.00390625" style="439" customWidth="1"/>
    <col min="7" max="7" width="7.7109375" style="439" customWidth="1"/>
    <col min="8" max="8" width="8.00390625" style="439" customWidth="1"/>
    <col min="9" max="9" width="7.57421875" style="439" customWidth="1"/>
    <col min="10" max="10" width="7.8515625" style="439" customWidth="1"/>
    <col min="11" max="11" width="9.00390625" style="439" customWidth="1"/>
    <col min="12" max="12" width="7.7109375" style="439" customWidth="1"/>
    <col min="13" max="13" width="9.00390625" style="439" customWidth="1"/>
    <col min="14" max="14" width="7.28125" style="439" customWidth="1"/>
    <col min="15" max="16384" width="9.140625" style="439" customWidth="1"/>
  </cols>
  <sheetData>
    <row r="1" spans="1:13" ht="15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 t="s">
        <v>226</v>
      </c>
      <c r="L1" s="355"/>
      <c r="M1" s="355"/>
    </row>
    <row r="2" spans="1:13" ht="15.75">
      <c r="A2" s="446" t="s">
        <v>229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1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4" ht="29.25" customHeight="1">
      <c r="A4" s="441" t="s">
        <v>222</v>
      </c>
      <c r="B4" s="442" t="s">
        <v>223</v>
      </c>
      <c r="C4" s="442" t="s">
        <v>224</v>
      </c>
      <c r="D4" s="442" t="s">
        <v>225</v>
      </c>
    </row>
    <row r="5" spans="1:4" ht="14.25">
      <c r="A5" s="3" t="s">
        <v>67</v>
      </c>
      <c r="B5" s="420">
        <v>115.965604</v>
      </c>
      <c r="C5" s="421">
        <v>107.0710421732</v>
      </c>
      <c r="D5" s="421">
        <f>C5/B5*100</f>
        <v>92.33</v>
      </c>
    </row>
    <row r="6" spans="1:4" ht="14.25">
      <c r="A6" s="3" t="s">
        <v>202</v>
      </c>
      <c r="B6" s="420">
        <v>185.300293</v>
      </c>
      <c r="C6" s="421">
        <v>169.01239724529998</v>
      </c>
      <c r="D6" s="421">
        <f aca="true" t="shared" si="0" ref="D6:D18">C6/B6*100</f>
        <v>91.20999999999998</v>
      </c>
    </row>
    <row r="7" spans="1:4" ht="14.25">
      <c r="A7" s="3" t="s">
        <v>203</v>
      </c>
      <c r="B7" s="420">
        <v>152.48727</v>
      </c>
      <c r="C7" s="421">
        <v>135.698421573</v>
      </c>
      <c r="D7" s="421">
        <f t="shared" si="0"/>
        <v>88.99</v>
      </c>
    </row>
    <row r="8" spans="1:4" ht="14.25">
      <c r="A8" s="3" t="s">
        <v>65</v>
      </c>
      <c r="B8" s="420">
        <v>154.0707</v>
      </c>
      <c r="C8" s="421">
        <v>102.44160842999997</v>
      </c>
      <c r="D8" s="421">
        <f t="shared" si="0"/>
        <v>66.49</v>
      </c>
    </row>
    <row r="9" spans="1:4" ht="14.25">
      <c r="A9" s="3" t="s">
        <v>204</v>
      </c>
      <c r="B9" s="420">
        <v>81.537487</v>
      </c>
      <c r="C9" s="421">
        <v>47.1042062399</v>
      </c>
      <c r="D9" s="421">
        <f t="shared" si="0"/>
        <v>57.769999999999996</v>
      </c>
    </row>
    <row r="10" spans="1:4" ht="14.25">
      <c r="A10" s="3" t="s">
        <v>68</v>
      </c>
      <c r="B10" s="420">
        <v>64.392424</v>
      </c>
      <c r="C10" s="421">
        <v>37.18662486</v>
      </c>
      <c r="D10" s="421">
        <f t="shared" si="0"/>
        <v>57.75</v>
      </c>
    </row>
    <row r="11" spans="1:4" ht="14.25">
      <c r="A11" s="3" t="s">
        <v>136</v>
      </c>
      <c r="B11" s="420">
        <v>45.076495</v>
      </c>
      <c r="C11" s="421">
        <v>24.828133446000002</v>
      </c>
      <c r="D11" s="421">
        <f>C11/B11*100</f>
        <v>55.080000000000005</v>
      </c>
    </row>
    <row r="12" spans="1:4" ht="14.25">
      <c r="A12" s="3" t="s">
        <v>1</v>
      </c>
      <c r="B12" s="420">
        <v>97.71312900000001</v>
      </c>
      <c r="C12" s="421">
        <v>53.2145700534</v>
      </c>
      <c r="D12" s="421">
        <f>C12/B12*100</f>
        <v>54.459999999999994</v>
      </c>
    </row>
    <row r="13" spans="1:4" ht="14.25">
      <c r="A13" s="3" t="s">
        <v>205</v>
      </c>
      <c r="B13" s="420">
        <v>16.262387</v>
      </c>
      <c r="C13" s="421">
        <v>7.5798985807</v>
      </c>
      <c r="D13" s="421">
        <f t="shared" si="0"/>
        <v>46.61</v>
      </c>
    </row>
    <row r="14" spans="1:4" ht="14.25">
      <c r="A14" s="3" t="s">
        <v>206</v>
      </c>
      <c r="B14" s="420">
        <v>1.517214</v>
      </c>
      <c r="C14" s="421">
        <v>0.6674224386000001</v>
      </c>
      <c r="D14" s="421">
        <f t="shared" si="0"/>
        <v>43.99</v>
      </c>
    </row>
    <row r="15" spans="1:4" ht="14.25">
      <c r="A15" s="3" t="s">
        <v>207</v>
      </c>
      <c r="B15" s="420">
        <v>3.260585</v>
      </c>
      <c r="C15" s="421">
        <v>1.257281576</v>
      </c>
      <c r="D15" s="421">
        <f t="shared" si="0"/>
        <v>38.56</v>
      </c>
    </row>
    <row r="16" spans="1:4" ht="14.25">
      <c r="A16" s="3" t="s">
        <v>146</v>
      </c>
      <c r="B16" s="420">
        <v>6.240442</v>
      </c>
      <c r="C16" s="421">
        <v>2.3857209765999996</v>
      </c>
      <c r="D16" s="421">
        <f t="shared" si="0"/>
        <v>38.23</v>
      </c>
    </row>
    <row r="17" spans="1:4" ht="14.25">
      <c r="A17" s="422" t="s">
        <v>2</v>
      </c>
      <c r="B17" s="420">
        <v>5.562087</v>
      </c>
      <c r="C17" s="421">
        <v>0.9021705113999999</v>
      </c>
      <c r="D17" s="421">
        <f t="shared" si="0"/>
        <v>16.22</v>
      </c>
    </row>
    <row r="18" spans="1:14" ht="15">
      <c r="A18" s="178" t="s">
        <v>47</v>
      </c>
      <c r="B18" s="420">
        <f>SUM(B5:B16)</f>
        <v>923.8240299999999</v>
      </c>
      <c r="C18" s="420">
        <f>SUM(C5:C16)</f>
        <v>688.4473275927003</v>
      </c>
      <c r="D18" s="421">
        <f t="shared" si="0"/>
        <v>74.52147868384635</v>
      </c>
      <c r="N18" s="440"/>
    </row>
    <row r="28" ht="14.25">
      <c r="I28" s="440"/>
    </row>
    <row r="31" spans="12:17" ht="14.25">
      <c r="L31" s="439" t="s">
        <v>227</v>
      </c>
      <c r="Q31" s="444"/>
    </row>
    <row r="32" spans="1:15" ht="14.25">
      <c r="A32" s="180"/>
      <c r="B32" s="437" t="s">
        <v>67</v>
      </c>
      <c r="C32" s="437" t="s">
        <v>202</v>
      </c>
      <c r="D32" s="437" t="s">
        <v>203</v>
      </c>
      <c r="E32" s="437" t="s">
        <v>65</v>
      </c>
      <c r="F32" s="437" t="s">
        <v>204</v>
      </c>
      <c r="G32" s="437" t="s">
        <v>68</v>
      </c>
      <c r="H32" s="437" t="s">
        <v>136</v>
      </c>
      <c r="I32" s="437" t="s">
        <v>1</v>
      </c>
      <c r="J32" s="437" t="s">
        <v>205</v>
      </c>
      <c r="K32" s="437" t="s">
        <v>206</v>
      </c>
      <c r="L32" s="437" t="s">
        <v>207</v>
      </c>
      <c r="M32" s="437" t="s">
        <v>146</v>
      </c>
      <c r="N32" s="437" t="s">
        <v>2</v>
      </c>
      <c r="O32" s="445" t="s">
        <v>47</v>
      </c>
    </row>
    <row r="33" spans="1:15" ht="14.25">
      <c r="A33" s="180" t="s">
        <v>223</v>
      </c>
      <c r="B33" s="443">
        <v>115.965604</v>
      </c>
      <c r="C33" s="443">
        <v>185.300293</v>
      </c>
      <c r="D33" s="443">
        <v>152.48727</v>
      </c>
      <c r="E33" s="443">
        <v>154.0707</v>
      </c>
      <c r="F33" s="443">
        <v>81.537487</v>
      </c>
      <c r="G33" s="443">
        <v>64.392424</v>
      </c>
      <c r="H33" s="443">
        <v>45.076495</v>
      </c>
      <c r="I33" s="443">
        <v>97.71312900000001</v>
      </c>
      <c r="J33" s="443">
        <v>16.262387</v>
      </c>
      <c r="K33" s="443">
        <v>1.517214</v>
      </c>
      <c r="L33" s="443">
        <v>3.260585</v>
      </c>
      <c r="M33" s="443">
        <v>6.240442</v>
      </c>
      <c r="N33" s="443">
        <v>5.562087</v>
      </c>
      <c r="O33" s="443">
        <f>SUM(B33:N33)</f>
        <v>929.3861169999999</v>
      </c>
    </row>
    <row r="34" spans="1:15" ht="14.25">
      <c r="A34" s="180" t="s">
        <v>224</v>
      </c>
      <c r="B34" s="443">
        <v>107.0710421732</v>
      </c>
      <c r="C34" s="443">
        <v>169.01239724529998</v>
      </c>
      <c r="D34" s="443">
        <v>135.698421573</v>
      </c>
      <c r="E34" s="443">
        <v>102.44160842999997</v>
      </c>
      <c r="F34" s="443">
        <v>47.1042062399</v>
      </c>
      <c r="G34" s="443">
        <v>37.18662486</v>
      </c>
      <c r="H34" s="443">
        <v>24.828133446000002</v>
      </c>
      <c r="I34" s="443">
        <v>53.2145700534</v>
      </c>
      <c r="J34" s="443">
        <v>7.5798985807</v>
      </c>
      <c r="K34" s="443">
        <v>0.6674224386000001</v>
      </c>
      <c r="L34" s="443">
        <v>1.257281576</v>
      </c>
      <c r="M34" s="443">
        <v>2.3857209765999996</v>
      </c>
      <c r="N34" s="443">
        <v>0.9021705113999999</v>
      </c>
      <c r="O34" s="443">
        <f>SUM(B34:N34)</f>
        <v>689.3494981041002</v>
      </c>
    </row>
    <row r="36" ht="14.25">
      <c r="A36" s="439" t="s">
        <v>228</v>
      </c>
    </row>
    <row r="39" ht="14.25">
      <c r="N39" s="439">
        <f>O34/O33*100</f>
        <v>74.17256245760127</v>
      </c>
    </row>
  </sheetData>
  <sheetProtection/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8" sqref="Q28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8515625" style="0" bestFit="1" customWidth="1"/>
    <col min="5" max="5" width="10.7109375" style="0" bestFit="1" customWidth="1"/>
    <col min="6" max="7" width="9.28125" style="0" bestFit="1" customWidth="1"/>
    <col min="8" max="8" width="9.7109375" style="0" bestFit="1" customWidth="1"/>
    <col min="9" max="13" width="10.8515625" style="0" bestFit="1" customWidth="1"/>
    <col min="14" max="14" width="12.140625" style="0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189" t="s">
        <v>216</v>
      </c>
    </row>
    <row r="2" ht="13.5" thickBot="1"/>
    <row r="3" spans="1:14" s="266" customFormat="1" ht="18" customHeight="1">
      <c r="A3" s="495" t="s">
        <v>19</v>
      </c>
      <c r="B3" s="498" t="s">
        <v>20</v>
      </c>
      <c r="C3" s="585" t="s">
        <v>132</v>
      </c>
      <c r="D3" s="586"/>
      <c r="E3" s="587"/>
      <c r="F3" s="585" t="s">
        <v>131</v>
      </c>
      <c r="G3" s="586"/>
      <c r="H3" s="587"/>
      <c r="I3" s="585" t="s">
        <v>133</v>
      </c>
      <c r="J3" s="586"/>
      <c r="K3" s="587"/>
      <c r="L3" s="585" t="s">
        <v>57</v>
      </c>
      <c r="M3" s="586"/>
      <c r="N3" s="587"/>
    </row>
    <row r="4" spans="1:14" s="266" customFormat="1" ht="19.5" customHeight="1" thickBot="1">
      <c r="A4" s="497"/>
      <c r="B4" s="500"/>
      <c r="C4" s="267" t="s">
        <v>87</v>
      </c>
      <c r="D4" s="268" t="s">
        <v>88</v>
      </c>
      <c r="E4" s="269" t="s">
        <v>47</v>
      </c>
      <c r="F4" s="267" t="s">
        <v>87</v>
      </c>
      <c r="G4" s="268" t="s">
        <v>88</v>
      </c>
      <c r="H4" s="269" t="s">
        <v>47</v>
      </c>
      <c r="I4" s="267" t="s">
        <v>87</v>
      </c>
      <c r="J4" s="268" t="s">
        <v>88</v>
      </c>
      <c r="K4" s="269" t="s">
        <v>47</v>
      </c>
      <c r="L4" s="267" t="s">
        <v>87</v>
      </c>
      <c r="M4" s="268" t="s">
        <v>88</v>
      </c>
      <c r="N4" s="269" t="s">
        <v>47</v>
      </c>
    </row>
    <row r="5" spans="1:20" ht="18" customHeight="1">
      <c r="A5" s="255">
        <v>1</v>
      </c>
      <c r="B5" s="256" t="s">
        <v>157</v>
      </c>
      <c r="C5" s="257">
        <f>'LL30.06.12'!Q9</f>
        <v>8512</v>
      </c>
      <c r="D5" s="258">
        <f>'LL30.06.12'!R9</f>
        <v>6214</v>
      </c>
      <c r="E5" s="259">
        <f>SUM(C5:D5)</f>
        <v>14726</v>
      </c>
      <c r="F5" s="257">
        <f>'WLL30.06.12'!Q9+'WLL30.06.12'!T9</f>
        <v>5534</v>
      </c>
      <c r="G5" s="258">
        <f>'WLL30.06.12'!R9+'WLL30.06.12'!U9</f>
        <v>5208</v>
      </c>
      <c r="H5" s="259">
        <f>SUM(F5:G5)</f>
        <v>10742</v>
      </c>
      <c r="I5" s="257">
        <f>'M30.06.12'!AC9</f>
        <v>108673</v>
      </c>
      <c r="J5" s="258">
        <f>'M30.06.12'!AD9</f>
        <v>82259</v>
      </c>
      <c r="K5" s="259">
        <f>SUM(I5:J5)</f>
        <v>190932</v>
      </c>
      <c r="L5" s="257">
        <f>I5+F5+C5</f>
        <v>122719</v>
      </c>
      <c r="M5" s="258">
        <f>J5+G5+D5</f>
        <v>93681</v>
      </c>
      <c r="N5" s="259">
        <f>SUM(L5:M5)</f>
        <v>216400</v>
      </c>
      <c r="S5" s="82">
        <f>I5-P5</f>
        <v>108673</v>
      </c>
      <c r="T5" s="82">
        <f>J5-Q5</f>
        <v>82259</v>
      </c>
    </row>
    <row r="6" spans="1:20" ht="18" customHeight="1">
      <c r="A6" s="251">
        <v>2</v>
      </c>
      <c r="B6" s="252" t="s">
        <v>22</v>
      </c>
      <c r="C6" s="260">
        <f>'LL30.06.12'!Q10</f>
        <v>1259615</v>
      </c>
      <c r="D6" s="261">
        <f>'LL30.06.12'!R10</f>
        <v>663359</v>
      </c>
      <c r="E6" s="262">
        <f aca="true" t="shared" si="0" ref="E6:E30">SUM(C6:D6)</f>
        <v>1922974</v>
      </c>
      <c r="F6" s="260">
        <f>'WLL30.06.12'!Q10+'WLL30.06.12'!T10</f>
        <v>23844</v>
      </c>
      <c r="G6" s="261">
        <f>'WLL30.06.12'!R10+'WLL30.06.12'!U10</f>
        <v>157384</v>
      </c>
      <c r="H6" s="262">
        <f aca="true" t="shared" si="1" ref="H6:H30">SUM(F6:G6)</f>
        <v>181228</v>
      </c>
      <c r="I6" s="260">
        <f>'M30.06.12'!AC10</f>
        <v>4298314</v>
      </c>
      <c r="J6" s="261">
        <f>'M30.06.12'!AD10</f>
        <v>4656483</v>
      </c>
      <c r="K6" s="262">
        <f aca="true" t="shared" si="2" ref="K6:K30">SUM(I6:J6)</f>
        <v>8954797</v>
      </c>
      <c r="L6" s="260">
        <f aca="true" t="shared" si="3" ref="L6:L30">I6+F6+C6</f>
        <v>5581773</v>
      </c>
      <c r="M6" s="261">
        <f aca="true" t="shared" si="4" ref="M6:M30">J6+G6+D6</f>
        <v>5477226</v>
      </c>
      <c r="N6" s="262">
        <f aca="true" t="shared" si="5" ref="N6:N30">SUM(L6:M6)</f>
        <v>11058999</v>
      </c>
      <c r="S6" s="82">
        <f aca="true" t="shared" si="6" ref="S6:S30">I6-P6</f>
        <v>4298314</v>
      </c>
      <c r="T6" s="82">
        <f aca="true" t="shared" si="7" ref="T6:T30">J6-Q6</f>
        <v>4656483</v>
      </c>
    </row>
    <row r="7" spans="1:20" ht="18" customHeight="1">
      <c r="A7" s="251">
        <v>3</v>
      </c>
      <c r="B7" s="252" t="s">
        <v>23</v>
      </c>
      <c r="C7" s="260">
        <f>'LL30.06.12'!Q11</f>
        <v>159026</v>
      </c>
      <c r="D7" s="261">
        <f>'LL30.06.12'!R11</f>
        <v>40804</v>
      </c>
      <c r="E7" s="262">
        <f t="shared" si="0"/>
        <v>199830</v>
      </c>
      <c r="F7" s="260">
        <f>'WLL30.06.12'!Q11+'WLL30.06.12'!T11</f>
        <v>5280</v>
      </c>
      <c r="G7" s="261">
        <f>'WLL30.06.12'!R11+'WLL30.06.12'!U11</f>
        <v>97029</v>
      </c>
      <c r="H7" s="262">
        <f t="shared" si="1"/>
        <v>102309</v>
      </c>
      <c r="I7" s="260">
        <f>'M30.06.12'!AC11</f>
        <v>837787</v>
      </c>
      <c r="J7" s="261">
        <f>'M30.06.12'!AD11</f>
        <v>330983</v>
      </c>
      <c r="K7" s="262">
        <f t="shared" si="2"/>
        <v>1168770</v>
      </c>
      <c r="L7" s="260">
        <f t="shared" si="3"/>
        <v>1002093</v>
      </c>
      <c r="M7" s="261">
        <f t="shared" si="4"/>
        <v>468816</v>
      </c>
      <c r="N7" s="262">
        <f t="shared" si="5"/>
        <v>1470909</v>
      </c>
      <c r="S7" s="82">
        <f t="shared" si="6"/>
        <v>837787</v>
      </c>
      <c r="T7" s="82">
        <f t="shared" si="7"/>
        <v>330983</v>
      </c>
    </row>
    <row r="8" spans="1:20" ht="18" customHeight="1">
      <c r="A8" s="251">
        <v>4</v>
      </c>
      <c r="B8" s="252" t="s">
        <v>24</v>
      </c>
      <c r="C8" s="260">
        <f>'LL30.06.12'!Q12</f>
        <v>232698</v>
      </c>
      <c r="D8" s="261">
        <f>'LL30.06.12'!R12</f>
        <v>147809</v>
      </c>
      <c r="E8" s="262">
        <f t="shared" si="0"/>
        <v>380507</v>
      </c>
      <c r="F8" s="260">
        <f>'WLL30.06.12'!Q12+'WLL30.06.12'!T12</f>
        <v>8063</v>
      </c>
      <c r="G8" s="261">
        <f>'WLL30.06.12'!R12+'WLL30.06.12'!U12</f>
        <v>124657</v>
      </c>
      <c r="H8" s="262">
        <f t="shared" si="1"/>
        <v>132720</v>
      </c>
      <c r="I8" s="260">
        <f>'M30.06.12'!AC12</f>
        <v>2800160</v>
      </c>
      <c r="J8" s="261">
        <f>'M30.06.12'!AD12</f>
        <v>1387946</v>
      </c>
      <c r="K8" s="262">
        <f t="shared" si="2"/>
        <v>4188106</v>
      </c>
      <c r="L8" s="260">
        <f t="shared" si="3"/>
        <v>3040921</v>
      </c>
      <c r="M8" s="261">
        <f t="shared" si="4"/>
        <v>1660412</v>
      </c>
      <c r="N8" s="262">
        <f t="shared" si="5"/>
        <v>4701333</v>
      </c>
      <c r="S8" s="82">
        <f t="shared" si="6"/>
        <v>2800160</v>
      </c>
      <c r="T8" s="82">
        <f t="shared" si="7"/>
        <v>1387946</v>
      </c>
    </row>
    <row r="9" spans="1:20" ht="18" customHeight="1">
      <c r="A9" s="251">
        <v>5</v>
      </c>
      <c r="B9" s="252" t="s">
        <v>25</v>
      </c>
      <c r="C9" s="260">
        <f>'LL30.06.12'!Q13</f>
        <v>123061</v>
      </c>
      <c r="D9" s="261">
        <f>'LL30.06.12'!R13</f>
        <v>21053</v>
      </c>
      <c r="E9" s="262">
        <f t="shared" si="0"/>
        <v>144114</v>
      </c>
      <c r="F9" s="260">
        <f>'WLL30.06.12'!Q13+'WLL30.06.12'!T13</f>
        <v>31862</v>
      </c>
      <c r="G9" s="261">
        <f>'WLL30.06.12'!R13+'WLL30.06.12'!U13</f>
        <v>93946</v>
      </c>
      <c r="H9" s="262">
        <f t="shared" si="1"/>
        <v>125808</v>
      </c>
      <c r="I9" s="260">
        <f>'M30.06.12'!AC13</f>
        <v>979225</v>
      </c>
      <c r="J9" s="261">
        <f>'M30.06.12'!AD13</f>
        <v>482073</v>
      </c>
      <c r="K9" s="262">
        <f t="shared" si="2"/>
        <v>1461298</v>
      </c>
      <c r="L9" s="260">
        <f t="shared" si="3"/>
        <v>1134148</v>
      </c>
      <c r="M9" s="261">
        <f t="shared" si="4"/>
        <v>597072</v>
      </c>
      <c r="N9" s="262">
        <f t="shared" si="5"/>
        <v>1731220</v>
      </c>
      <c r="S9" s="82">
        <f t="shared" si="6"/>
        <v>979225</v>
      </c>
      <c r="T9" s="82">
        <f t="shared" si="7"/>
        <v>482073</v>
      </c>
    </row>
    <row r="10" spans="1:20" ht="18" customHeight="1">
      <c r="A10" s="251">
        <v>6</v>
      </c>
      <c r="B10" s="252" t="s">
        <v>26</v>
      </c>
      <c r="C10" s="260">
        <f>'LL30.06.12'!Q14</f>
        <v>1212876</v>
      </c>
      <c r="D10" s="261">
        <f>'LL30.06.12'!R14</f>
        <v>367856</v>
      </c>
      <c r="E10" s="262">
        <f t="shared" si="0"/>
        <v>1580732</v>
      </c>
      <c r="F10" s="260">
        <f>'WLL30.06.12'!Q14+'WLL30.06.12'!T14</f>
        <v>59266</v>
      </c>
      <c r="G10" s="261">
        <f>'WLL30.06.12'!R14+'WLL30.06.12'!U14</f>
        <v>145517</v>
      </c>
      <c r="H10" s="262">
        <f t="shared" si="1"/>
        <v>204783</v>
      </c>
      <c r="I10" s="260">
        <f>'M30.06.12'!AC14</f>
        <v>2595405</v>
      </c>
      <c r="J10" s="261">
        <f>'M30.06.12'!AD14</f>
        <v>1397520</v>
      </c>
      <c r="K10" s="262">
        <f t="shared" si="2"/>
        <v>3992925</v>
      </c>
      <c r="L10" s="260">
        <f t="shared" si="3"/>
        <v>3867547</v>
      </c>
      <c r="M10" s="261">
        <f t="shared" si="4"/>
        <v>1910893</v>
      </c>
      <c r="N10" s="262">
        <f t="shared" si="5"/>
        <v>5778440</v>
      </c>
      <c r="S10" s="82">
        <f t="shared" si="6"/>
        <v>2595405</v>
      </c>
      <c r="T10" s="82">
        <f t="shared" si="7"/>
        <v>1397520</v>
      </c>
    </row>
    <row r="11" spans="1:20" ht="18" customHeight="1">
      <c r="A11" s="251">
        <v>7</v>
      </c>
      <c r="B11" s="252" t="s">
        <v>27</v>
      </c>
      <c r="C11" s="260">
        <f>'LL30.06.12'!Q15</f>
        <v>353418</v>
      </c>
      <c r="D11" s="261">
        <f>'LL30.06.12'!R15</f>
        <v>179307</v>
      </c>
      <c r="E11" s="262">
        <f t="shared" si="0"/>
        <v>532725</v>
      </c>
      <c r="F11" s="260">
        <f>'WLL30.06.12'!Q15+'WLL30.06.12'!T15</f>
        <v>4979</v>
      </c>
      <c r="G11" s="261">
        <f>'WLL30.06.12'!R15+'WLL30.06.12'!U15</f>
        <v>19809</v>
      </c>
      <c r="H11" s="262">
        <f t="shared" si="1"/>
        <v>24788</v>
      </c>
      <c r="I11" s="260">
        <f>'M30.06.12'!AC15</f>
        <v>1241756</v>
      </c>
      <c r="J11" s="261">
        <f>'M30.06.12'!AD15</f>
        <v>1766840</v>
      </c>
      <c r="K11" s="262">
        <f t="shared" si="2"/>
        <v>3008596</v>
      </c>
      <c r="L11" s="260">
        <f t="shared" si="3"/>
        <v>1600153</v>
      </c>
      <c r="M11" s="261">
        <f t="shared" si="4"/>
        <v>1965956</v>
      </c>
      <c r="N11" s="262">
        <f t="shared" si="5"/>
        <v>3566109</v>
      </c>
      <c r="S11" s="82">
        <f t="shared" si="6"/>
        <v>1241756</v>
      </c>
      <c r="T11" s="82">
        <f t="shared" si="7"/>
        <v>1766840</v>
      </c>
    </row>
    <row r="12" spans="1:20" ht="18" customHeight="1">
      <c r="A12" s="251">
        <v>8</v>
      </c>
      <c r="B12" s="252" t="s">
        <v>28</v>
      </c>
      <c r="C12" s="260">
        <f>'LL30.06.12'!Q16</f>
        <v>61250</v>
      </c>
      <c r="D12" s="261">
        <f>'LL30.06.12'!R16</f>
        <v>235373</v>
      </c>
      <c r="E12" s="262">
        <f t="shared" si="0"/>
        <v>296623</v>
      </c>
      <c r="F12" s="260">
        <f>'WLL30.06.12'!Q16+'WLL30.06.12'!T16</f>
        <v>4234</v>
      </c>
      <c r="G12" s="261">
        <f>'WLL30.06.12'!R16+'WLL30.06.12'!U16</f>
        <v>60600</v>
      </c>
      <c r="H12" s="262">
        <f t="shared" si="1"/>
        <v>64834</v>
      </c>
      <c r="I12" s="260">
        <f>'M30.06.12'!AC16</f>
        <v>541453</v>
      </c>
      <c r="J12" s="261">
        <f>'M30.06.12'!AD16</f>
        <v>875390</v>
      </c>
      <c r="K12" s="262">
        <f t="shared" si="2"/>
        <v>1416843</v>
      </c>
      <c r="L12" s="260">
        <f t="shared" si="3"/>
        <v>606937</v>
      </c>
      <c r="M12" s="261">
        <f t="shared" si="4"/>
        <v>1171363</v>
      </c>
      <c r="N12" s="262">
        <f t="shared" si="5"/>
        <v>1778300</v>
      </c>
      <c r="S12" s="82">
        <f t="shared" si="6"/>
        <v>541453</v>
      </c>
      <c r="T12" s="82">
        <f t="shared" si="7"/>
        <v>875390</v>
      </c>
    </row>
    <row r="13" spans="1:20" ht="18" customHeight="1">
      <c r="A13" s="251">
        <v>9</v>
      </c>
      <c r="B13" s="252" t="s">
        <v>29</v>
      </c>
      <c r="C13" s="260">
        <f>'LL30.06.12'!Q17</f>
        <v>164101</v>
      </c>
      <c r="D13" s="261">
        <f>'LL30.06.12'!R17</f>
        <v>38141</v>
      </c>
      <c r="E13" s="262">
        <f t="shared" si="0"/>
        <v>202242</v>
      </c>
      <c r="F13" s="260">
        <f>'WLL30.06.12'!Q17+'WLL30.06.12'!T17</f>
        <v>41066</v>
      </c>
      <c r="G13" s="261">
        <f>'WLL30.06.12'!R17+'WLL30.06.12'!U17</f>
        <v>35854</v>
      </c>
      <c r="H13" s="262">
        <f t="shared" si="1"/>
        <v>76920</v>
      </c>
      <c r="I13" s="260">
        <f>'M30.06.12'!AC17</f>
        <v>936811</v>
      </c>
      <c r="J13" s="261">
        <f>'M30.06.12'!AD17</f>
        <v>98582</v>
      </c>
      <c r="K13" s="262">
        <f t="shared" si="2"/>
        <v>1035393</v>
      </c>
      <c r="L13" s="260">
        <f t="shared" si="3"/>
        <v>1141978</v>
      </c>
      <c r="M13" s="261">
        <f t="shared" si="4"/>
        <v>172577</v>
      </c>
      <c r="N13" s="262">
        <f t="shared" si="5"/>
        <v>1314555</v>
      </c>
      <c r="S13" s="82">
        <f t="shared" si="6"/>
        <v>936811</v>
      </c>
      <c r="T13" s="82">
        <f t="shared" si="7"/>
        <v>98582</v>
      </c>
    </row>
    <row r="14" spans="1:20" ht="18" customHeight="1">
      <c r="A14" s="251">
        <v>10</v>
      </c>
      <c r="B14" s="252" t="s">
        <v>30</v>
      </c>
      <c r="C14" s="260">
        <f>'LL30.06.12'!Q18</f>
        <v>147100</v>
      </c>
      <c r="D14" s="261">
        <f>'LL30.06.12'!R18</f>
        <v>17368</v>
      </c>
      <c r="E14" s="262">
        <f t="shared" si="0"/>
        <v>164468</v>
      </c>
      <c r="F14" s="260">
        <f>'WLL30.06.12'!Q18+'WLL30.06.12'!T18</f>
        <v>19072</v>
      </c>
      <c r="G14" s="261">
        <f>'WLL30.06.12'!R18+'WLL30.06.12'!U18</f>
        <v>83681</v>
      </c>
      <c r="H14" s="262">
        <f t="shared" si="1"/>
        <v>102753</v>
      </c>
      <c r="I14" s="260">
        <f>'M30.06.12'!AC18</f>
        <v>1153494</v>
      </c>
      <c r="J14" s="261">
        <f>'M30.06.12'!AD18</f>
        <v>454355</v>
      </c>
      <c r="K14" s="262">
        <f t="shared" si="2"/>
        <v>1607849</v>
      </c>
      <c r="L14" s="260">
        <f t="shared" si="3"/>
        <v>1319666</v>
      </c>
      <c r="M14" s="261">
        <f t="shared" si="4"/>
        <v>555404</v>
      </c>
      <c r="N14" s="262">
        <f t="shared" si="5"/>
        <v>1875070</v>
      </c>
      <c r="S14" s="82">
        <f t="shared" si="6"/>
        <v>1153494</v>
      </c>
      <c r="T14" s="82">
        <f t="shared" si="7"/>
        <v>454355</v>
      </c>
    </row>
    <row r="15" spans="1:20" ht="18" customHeight="1">
      <c r="A15" s="251">
        <v>11</v>
      </c>
      <c r="B15" s="252" t="s">
        <v>31</v>
      </c>
      <c r="C15" s="260">
        <f>'LL30.06.12'!Q19</f>
        <v>1317400</v>
      </c>
      <c r="D15" s="261">
        <f>'LL30.06.12'!R19</f>
        <v>414073</v>
      </c>
      <c r="E15" s="262">
        <f t="shared" si="0"/>
        <v>1731473</v>
      </c>
      <c r="F15" s="260">
        <f>'WLL30.06.12'!Q19+'WLL30.06.12'!T19</f>
        <v>68222</v>
      </c>
      <c r="G15" s="261">
        <f>'WLL30.06.12'!R19+'WLL30.06.12'!U19</f>
        <v>284041</v>
      </c>
      <c r="H15" s="262">
        <f t="shared" si="1"/>
        <v>352263</v>
      </c>
      <c r="I15" s="260">
        <f>'M30.06.12'!AC19</f>
        <v>5311714</v>
      </c>
      <c r="J15" s="261">
        <f>'M30.06.12'!AD19</f>
        <v>1333545</v>
      </c>
      <c r="K15" s="262">
        <f t="shared" si="2"/>
        <v>6645259</v>
      </c>
      <c r="L15" s="260">
        <f t="shared" si="3"/>
        <v>6697336</v>
      </c>
      <c r="M15" s="261">
        <f t="shared" si="4"/>
        <v>2031659</v>
      </c>
      <c r="N15" s="262">
        <f t="shared" si="5"/>
        <v>8728995</v>
      </c>
      <c r="S15" s="82">
        <f t="shared" si="6"/>
        <v>5311714</v>
      </c>
      <c r="T15" s="82">
        <f t="shared" si="7"/>
        <v>1333545</v>
      </c>
    </row>
    <row r="16" spans="1:20" ht="18" customHeight="1">
      <c r="A16" s="251">
        <v>12</v>
      </c>
      <c r="B16" s="252" t="s">
        <v>32</v>
      </c>
      <c r="C16" s="260">
        <f>'LL30.06.12'!Q20</f>
        <v>942939</v>
      </c>
      <c r="D16" s="261">
        <f>'LL30.06.12'!R20</f>
        <v>2099012</v>
      </c>
      <c r="E16" s="262">
        <f t="shared" si="0"/>
        <v>3041951</v>
      </c>
      <c r="F16" s="260">
        <f>'WLL30.06.12'!Q20+'WLL30.06.12'!T20</f>
        <v>43081</v>
      </c>
      <c r="G16" s="261">
        <f>'WLL30.06.12'!R20+'WLL30.06.12'!U20</f>
        <v>276190</v>
      </c>
      <c r="H16" s="262">
        <f t="shared" si="1"/>
        <v>319271</v>
      </c>
      <c r="I16" s="260">
        <f>'M30.06.12'!AC20</f>
        <v>4133097</v>
      </c>
      <c r="J16" s="261">
        <f>'M30.06.12'!AD20</f>
        <v>2856502</v>
      </c>
      <c r="K16" s="262">
        <f t="shared" si="2"/>
        <v>6989599</v>
      </c>
      <c r="L16" s="260">
        <f t="shared" si="3"/>
        <v>5119117</v>
      </c>
      <c r="M16" s="261">
        <f t="shared" si="4"/>
        <v>5231704</v>
      </c>
      <c r="N16" s="262">
        <f t="shared" si="5"/>
        <v>10350821</v>
      </c>
      <c r="S16" s="82">
        <f t="shared" si="6"/>
        <v>4133097</v>
      </c>
      <c r="T16" s="82">
        <f t="shared" si="7"/>
        <v>2856502</v>
      </c>
    </row>
    <row r="17" spans="1:20" ht="18" customHeight="1">
      <c r="A17" s="251">
        <v>13</v>
      </c>
      <c r="B17" s="252" t="s">
        <v>33</v>
      </c>
      <c r="C17" s="260">
        <f>'LL30.06.12'!Q21</f>
        <v>556179</v>
      </c>
      <c r="D17" s="261">
        <f>'LL30.06.12'!R21</f>
        <v>138553</v>
      </c>
      <c r="E17" s="262">
        <f t="shared" si="0"/>
        <v>694732</v>
      </c>
      <c r="F17" s="260">
        <f>'WLL30.06.12'!Q21+'WLL30.06.12'!T21</f>
        <v>60539</v>
      </c>
      <c r="G17" s="261">
        <f>'WLL30.06.12'!R21+'WLL30.06.12'!U21</f>
        <v>90598</v>
      </c>
      <c r="H17" s="262">
        <f t="shared" si="1"/>
        <v>151137</v>
      </c>
      <c r="I17" s="260">
        <f>'M30.06.12'!AC21</f>
        <v>2026036</v>
      </c>
      <c r="J17" s="261">
        <f>'M30.06.12'!AD21</f>
        <v>1077548</v>
      </c>
      <c r="K17" s="262">
        <f t="shared" si="2"/>
        <v>3103584</v>
      </c>
      <c r="L17" s="260">
        <f t="shared" si="3"/>
        <v>2642754</v>
      </c>
      <c r="M17" s="261">
        <f t="shared" si="4"/>
        <v>1306699</v>
      </c>
      <c r="N17" s="262">
        <f t="shared" si="5"/>
        <v>3949453</v>
      </c>
      <c r="S17" s="82">
        <f t="shared" si="6"/>
        <v>2026036</v>
      </c>
      <c r="T17" s="82">
        <f t="shared" si="7"/>
        <v>1077548</v>
      </c>
    </row>
    <row r="18" spans="1:20" ht="18" customHeight="1">
      <c r="A18" s="251">
        <v>14</v>
      </c>
      <c r="B18" s="252" t="s">
        <v>34</v>
      </c>
      <c r="C18" s="260">
        <f>'LL30.06.12'!Q22</f>
        <v>1584481</v>
      </c>
      <c r="D18" s="261">
        <f>'LL30.06.12'!R22</f>
        <v>630774</v>
      </c>
      <c r="E18" s="262">
        <f t="shared" si="0"/>
        <v>2215255</v>
      </c>
      <c r="F18" s="260">
        <f>'WLL30.06.12'!Q22+'WLL30.06.12'!T22</f>
        <v>49132</v>
      </c>
      <c r="G18" s="261">
        <f>'WLL30.06.12'!R22+'WLL30.06.12'!U22</f>
        <v>143436</v>
      </c>
      <c r="H18" s="262">
        <f t="shared" si="1"/>
        <v>192568</v>
      </c>
      <c r="I18" s="260">
        <f>'M30.06.12'!AC22</f>
        <v>3787766</v>
      </c>
      <c r="J18" s="261">
        <f>'M30.06.12'!AD22</f>
        <v>2119377</v>
      </c>
      <c r="K18" s="262">
        <f t="shared" si="2"/>
        <v>5907143</v>
      </c>
      <c r="L18" s="260">
        <f t="shared" si="3"/>
        <v>5421379</v>
      </c>
      <c r="M18" s="261">
        <f t="shared" si="4"/>
        <v>2893587</v>
      </c>
      <c r="N18" s="262">
        <f t="shared" si="5"/>
        <v>8314966</v>
      </c>
      <c r="S18" s="82">
        <f t="shared" si="6"/>
        <v>3787766</v>
      </c>
      <c r="T18" s="82">
        <f t="shared" si="7"/>
        <v>2119377</v>
      </c>
    </row>
    <row r="19" spans="1:20" ht="18" customHeight="1">
      <c r="A19" s="251">
        <v>15</v>
      </c>
      <c r="B19" s="252" t="s">
        <v>35</v>
      </c>
      <c r="C19" s="260">
        <f>'LL30.06.12'!Q23</f>
        <v>104507</v>
      </c>
      <c r="D19" s="261">
        <f>'LL30.06.12'!R23</f>
        <v>35607</v>
      </c>
      <c r="E19" s="262">
        <f t="shared" si="0"/>
        <v>140114</v>
      </c>
      <c r="F19" s="260">
        <f>'WLL30.06.12'!Q23+'WLL30.06.12'!T23</f>
        <v>834</v>
      </c>
      <c r="G19" s="261">
        <f>'WLL30.06.12'!R23+'WLL30.06.12'!U23</f>
        <v>75464</v>
      </c>
      <c r="H19" s="262">
        <f t="shared" si="1"/>
        <v>76298</v>
      </c>
      <c r="I19" s="260">
        <f>'M30.06.12'!AC23</f>
        <v>540545</v>
      </c>
      <c r="J19" s="261">
        <f>'M30.06.12'!AD23</f>
        <v>227937</v>
      </c>
      <c r="K19" s="262">
        <f t="shared" si="2"/>
        <v>768482</v>
      </c>
      <c r="L19" s="260">
        <f t="shared" si="3"/>
        <v>645886</v>
      </c>
      <c r="M19" s="261">
        <f t="shared" si="4"/>
        <v>339008</v>
      </c>
      <c r="N19" s="262">
        <f t="shared" si="5"/>
        <v>984894</v>
      </c>
      <c r="S19" s="82">
        <f t="shared" si="6"/>
        <v>540545</v>
      </c>
      <c r="T19" s="82">
        <f t="shared" si="7"/>
        <v>227937</v>
      </c>
    </row>
    <row r="20" spans="1:20" ht="18" customHeight="1">
      <c r="A20" s="251">
        <v>16</v>
      </c>
      <c r="B20" s="252" t="s">
        <v>36</v>
      </c>
      <c r="C20" s="260">
        <f>'LL30.06.12'!Q24</f>
        <v>84209</v>
      </c>
      <c r="D20" s="261">
        <f>'LL30.06.12'!R24</f>
        <v>27217</v>
      </c>
      <c r="E20" s="262">
        <f t="shared" si="0"/>
        <v>111426</v>
      </c>
      <c r="F20" s="260">
        <f>'WLL30.06.12'!Q24+'WLL30.06.12'!T24</f>
        <v>34097</v>
      </c>
      <c r="G20" s="261">
        <f>'WLL30.06.12'!R24+'WLL30.06.12'!U24</f>
        <v>40815</v>
      </c>
      <c r="H20" s="262">
        <f t="shared" si="1"/>
        <v>74912</v>
      </c>
      <c r="I20" s="260">
        <f>'M30.06.12'!AC24</f>
        <v>449200</v>
      </c>
      <c r="J20" s="261">
        <f>'M30.06.12'!AD24</f>
        <v>304531</v>
      </c>
      <c r="K20" s="262">
        <f t="shared" si="2"/>
        <v>753731</v>
      </c>
      <c r="L20" s="260">
        <f t="shared" si="3"/>
        <v>567506</v>
      </c>
      <c r="M20" s="261">
        <f t="shared" si="4"/>
        <v>372563</v>
      </c>
      <c r="N20" s="262">
        <f t="shared" si="5"/>
        <v>940069</v>
      </c>
      <c r="S20" s="82">
        <f t="shared" si="6"/>
        <v>449200</v>
      </c>
      <c r="T20" s="82">
        <f t="shared" si="7"/>
        <v>304531</v>
      </c>
    </row>
    <row r="21" spans="1:20" ht="18" customHeight="1">
      <c r="A21" s="251">
        <v>17</v>
      </c>
      <c r="B21" s="252" t="s">
        <v>37</v>
      </c>
      <c r="C21" s="260">
        <f>'LL30.06.12'!Q25</f>
        <v>264369</v>
      </c>
      <c r="D21" s="261">
        <f>'LL30.06.12'!R25</f>
        <v>120478</v>
      </c>
      <c r="E21" s="262">
        <f t="shared" si="0"/>
        <v>384847</v>
      </c>
      <c r="F21" s="260">
        <f>'WLL30.06.12'!Q25+'WLL30.06.12'!T25</f>
        <v>43565</v>
      </c>
      <c r="G21" s="261">
        <f>'WLL30.06.12'!R25+'WLL30.06.12'!U25</f>
        <v>86603</v>
      </c>
      <c r="H21" s="262">
        <f t="shared" si="1"/>
        <v>130168</v>
      </c>
      <c r="I21" s="260">
        <f>'M30.06.12'!AC25</f>
        <v>2551542</v>
      </c>
      <c r="J21" s="261">
        <f>'M30.06.12'!AD25</f>
        <v>1780534</v>
      </c>
      <c r="K21" s="262">
        <f t="shared" si="2"/>
        <v>4332076</v>
      </c>
      <c r="L21" s="260">
        <f t="shared" si="3"/>
        <v>2859476</v>
      </c>
      <c r="M21" s="261">
        <f t="shared" si="4"/>
        <v>1987615</v>
      </c>
      <c r="N21" s="262">
        <f t="shared" si="5"/>
        <v>4847091</v>
      </c>
      <c r="S21" s="82">
        <f t="shared" si="6"/>
        <v>2551542</v>
      </c>
      <c r="T21" s="82">
        <f t="shared" si="7"/>
        <v>1780534</v>
      </c>
    </row>
    <row r="22" spans="1:20" ht="18" customHeight="1">
      <c r="A22" s="251">
        <v>18</v>
      </c>
      <c r="B22" s="252" t="s">
        <v>38</v>
      </c>
      <c r="C22" s="260">
        <f>'LL30.06.12'!Q26</f>
        <v>646150</v>
      </c>
      <c r="D22" s="261">
        <f>'LL30.06.12'!R26</f>
        <v>436428</v>
      </c>
      <c r="E22" s="262">
        <f t="shared" si="0"/>
        <v>1082578</v>
      </c>
      <c r="F22" s="260">
        <f>'WLL30.06.12'!Q26+'WLL30.06.12'!T26</f>
        <v>18941</v>
      </c>
      <c r="G22" s="261">
        <f>'WLL30.06.12'!R26+'WLL30.06.12'!U26</f>
        <v>35577</v>
      </c>
      <c r="H22" s="262">
        <f t="shared" si="1"/>
        <v>54518</v>
      </c>
      <c r="I22" s="260">
        <f>'M30.06.12'!AC26</f>
        <v>2602862</v>
      </c>
      <c r="J22" s="261">
        <f>'M30.06.12'!AD26</f>
        <v>1692967</v>
      </c>
      <c r="K22" s="262">
        <f t="shared" si="2"/>
        <v>4295829</v>
      </c>
      <c r="L22" s="260">
        <f t="shared" si="3"/>
        <v>3267953</v>
      </c>
      <c r="M22" s="261">
        <f t="shared" si="4"/>
        <v>2164972</v>
      </c>
      <c r="N22" s="262">
        <f t="shared" si="5"/>
        <v>5432925</v>
      </c>
      <c r="S22" s="82">
        <f t="shared" si="6"/>
        <v>2602862</v>
      </c>
      <c r="T22" s="82">
        <f t="shared" si="7"/>
        <v>1692967</v>
      </c>
    </row>
    <row r="23" spans="1:20" ht="18" customHeight="1">
      <c r="A23" s="251">
        <v>19</v>
      </c>
      <c r="B23" s="252" t="s">
        <v>39</v>
      </c>
      <c r="C23" s="260">
        <f>'LL30.06.12'!Q27</f>
        <v>698613</v>
      </c>
      <c r="D23" s="261">
        <f>'LL30.06.12'!R27</f>
        <v>315479</v>
      </c>
      <c r="E23" s="262">
        <f t="shared" si="0"/>
        <v>1014092</v>
      </c>
      <c r="F23" s="260">
        <f>'WLL30.06.12'!Q27+'WLL30.06.12'!T27</f>
        <v>31778</v>
      </c>
      <c r="G23" s="261">
        <f>'WLL30.06.12'!R27+'WLL30.06.12'!U27</f>
        <v>162390</v>
      </c>
      <c r="H23" s="262">
        <f t="shared" si="1"/>
        <v>194168</v>
      </c>
      <c r="I23" s="260">
        <f>'M30.06.12'!AC27</f>
        <v>3768610</v>
      </c>
      <c r="J23" s="261">
        <f>'M30.06.12'!AD27</f>
        <v>1743392</v>
      </c>
      <c r="K23" s="262">
        <f t="shared" si="2"/>
        <v>5512002</v>
      </c>
      <c r="L23" s="260">
        <f t="shared" si="3"/>
        <v>4499001</v>
      </c>
      <c r="M23" s="261">
        <f t="shared" si="4"/>
        <v>2221261</v>
      </c>
      <c r="N23" s="262">
        <f t="shared" si="5"/>
        <v>6720262</v>
      </c>
      <c r="S23" s="82">
        <f t="shared" si="6"/>
        <v>3768610</v>
      </c>
      <c r="T23" s="82">
        <f t="shared" si="7"/>
        <v>1743392</v>
      </c>
    </row>
    <row r="24" spans="1:20" ht="18" customHeight="1">
      <c r="A24" s="251">
        <v>20</v>
      </c>
      <c r="B24" s="252" t="s">
        <v>40</v>
      </c>
      <c r="C24" s="260">
        <f>'LL30.06.12'!Q28</f>
        <v>1091562</v>
      </c>
      <c r="D24" s="261">
        <f>'LL30.06.12'!R28</f>
        <v>547201</v>
      </c>
      <c r="E24" s="262">
        <f t="shared" si="0"/>
        <v>1638763</v>
      </c>
      <c r="F24" s="260">
        <f>'WLL30.06.12'!Q28+'WLL30.06.12'!T28</f>
        <v>25633</v>
      </c>
      <c r="G24" s="261">
        <f>'WLL30.06.12'!R28+'WLL30.06.12'!U28</f>
        <v>186275</v>
      </c>
      <c r="H24" s="262">
        <f t="shared" si="1"/>
        <v>211908</v>
      </c>
      <c r="I24" s="260">
        <f>'M30.06.12'!AC28</f>
        <v>6808160</v>
      </c>
      <c r="J24" s="261">
        <f>'M30.06.12'!AD28</f>
        <v>848060</v>
      </c>
      <c r="K24" s="262">
        <f t="shared" si="2"/>
        <v>7656220</v>
      </c>
      <c r="L24" s="260">
        <f t="shared" si="3"/>
        <v>7925355</v>
      </c>
      <c r="M24" s="261">
        <f t="shared" si="4"/>
        <v>1581536</v>
      </c>
      <c r="N24" s="262">
        <f t="shared" si="5"/>
        <v>9506891</v>
      </c>
      <c r="S24" s="82">
        <f t="shared" si="6"/>
        <v>6808160</v>
      </c>
      <c r="T24" s="82">
        <f t="shared" si="7"/>
        <v>848060</v>
      </c>
    </row>
    <row r="25" spans="1:20" ht="18" customHeight="1">
      <c r="A25" s="251">
        <v>21</v>
      </c>
      <c r="B25" s="252" t="s">
        <v>41</v>
      </c>
      <c r="C25" s="260">
        <f>'LL30.06.12'!Q29</f>
        <v>163179</v>
      </c>
      <c r="D25" s="261">
        <f>'LL30.06.12'!R29</f>
        <v>52508</v>
      </c>
      <c r="E25" s="262">
        <f t="shared" si="0"/>
        <v>215687</v>
      </c>
      <c r="F25" s="260">
        <f>'WLL30.06.12'!Q29+'WLL30.06.12'!T29</f>
        <v>2255</v>
      </c>
      <c r="G25" s="261">
        <f>'WLL30.06.12'!R29+'WLL30.06.12'!U29</f>
        <v>51458</v>
      </c>
      <c r="H25" s="262">
        <f t="shared" si="1"/>
        <v>53713</v>
      </c>
      <c r="I25" s="260">
        <f>'M30.06.12'!AC29</f>
        <v>762685</v>
      </c>
      <c r="J25" s="261">
        <f>'M30.06.12'!AD29</f>
        <v>624567</v>
      </c>
      <c r="K25" s="262">
        <f t="shared" si="2"/>
        <v>1387252</v>
      </c>
      <c r="L25" s="260">
        <f t="shared" si="3"/>
        <v>928119</v>
      </c>
      <c r="M25" s="261">
        <f t="shared" si="4"/>
        <v>728533</v>
      </c>
      <c r="N25" s="262">
        <f t="shared" si="5"/>
        <v>1656652</v>
      </c>
      <c r="S25" s="82">
        <f t="shared" si="6"/>
        <v>762685</v>
      </c>
      <c r="T25" s="82">
        <f t="shared" si="7"/>
        <v>624567</v>
      </c>
    </row>
    <row r="26" spans="1:20" ht="18" customHeight="1">
      <c r="A26" s="251">
        <v>22</v>
      </c>
      <c r="B26" s="252" t="s">
        <v>42</v>
      </c>
      <c r="C26" s="260">
        <f>'LL30.06.12'!Q30</f>
        <v>798108</v>
      </c>
      <c r="D26" s="261">
        <f>'LL30.06.12'!R30</f>
        <v>285916</v>
      </c>
      <c r="E26" s="262">
        <f t="shared" si="0"/>
        <v>1084024</v>
      </c>
      <c r="F26" s="260">
        <f>'WLL30.06.12'!Q30+'WLL30.06.12'!T30</f>
        <v>56201</v>
      </c>
      <c r="G26" s="261">
        <f>'WLL30.06.12'!R30+'WLL30.06.12'!U30</f>
        <v>382882</v>
      </c>
      <c r="H26" s="262">
        <f t="shared" si="1"/>
        <v>439083</v>
      </c>
      <c r="I26" s="260">
        <f>'M30.06.12'!AC30</f>
        <v>6886268</v>
      </c>
      <c r="J26" s="261">
        <f>'M30.06.12'!AD30</f>
        <v>2730767</v>
      </c>
      <c r="K26" s="262">
        <f t="shared" si="2"/>
        <v>9617035</v>
      </c>
      <c r="L26" s="260">
        <f t="shared" si="3"/>
        <v>7740577</v>
      </c>
      <c r="M26" s="261">
        <f t="shared" si="4"/>
        <v>3399565</v>
      </c>
      <c r="N26" s="262">
        <f t="shared" si="5"/>
        <v>11140142</v>
      </c>
      <c r="S26" s="82">
        <f t="shared" si="6"/>
        <v>6886268</v>
      </c>
      <c r="T26" s="82">
        <f t="shared" si="7"/>
        <v>2730767</v>
      </c>
    </row>
    <row r="27" spans="1:20" ht="18" customHeight="1">
      <c r="A27" s="251">
        <v>23</v>
      </c>
      <c r="B27" s="252" t="s">
        <v>43</v>
      </c>
      <c r="C27" s="260">
        <f>'LL30.06.12'!Q31</f>
        <v>457432</v>
      </c>
      <c r="D27" s="261">
        <f>'LL30.06.12'!R31</f>
        <v>78074</v>
      </c>
      <c r="E27" s="262">
        <f t="shared" si="0"/>
        <v>535506</v>
      </c>
      <c r="F27" s="260">
        <f>'WLL30.06.12'!Q31+'WLL30.06.12'!T31</f>
        <v>18753</v>
      </c>
      <c r="G27" s="261">
        <f>'WLL30.06.12'!R31+'WLL30.06.12'!U31</f>
        <v>77045</v>
      </c>
      <c r="H27" s="262">
        <f t="shared" si="1"/>
        <v>95798</v>
      </c>
      <c r="I27" s="260">
        <f>'M30.06.12'!AC31</f>
        <v>2584205</v>
      </c>
      <c r="J27" s="261">
        <f>'M30.06.12'!AD31</f>
        <v>799119</v>
      </c>
      <c r="K27" s="262">
        <f t="shared" si="2"/>
        <v>3383324</v>
      </c>
      <c r="L27" s="260">
        <f t="shared" si="3"/>
        <v>3060390</v>
      </c>
      <c r="M27" s="261">
        <f t="shared" si="4"/>
        <v>954238</v>
      </c>
      <c r="N27" s="262">
        <f t="shared" si="5"/>
        <v>4014628</v>
      </c>
      <c r="S27" s="82">
        <f t="shared" si="6"/>
        <v>2584205</v>
      </c>
      <c r="T27" s="82">
        <f t="shared" si="7"/>
        <v>799119</v>
      </c>
    </row>
    <row r="28" spans="1:20" ht="18" customHeight="1">
      <c r="A28" s="251">
        <v>24</v>
      </c>
      <c r="B28" s="252" t="s">
        <v>44</v>
      </c>
      <c r="C28" s="260">
        <f>'LL30.06.12'!Q32</f>
        <v>319066</v>
      </c>
      <c r="D28" s="261">
        <f>'LL30.06.12'!R32</f>
        <v>279613</v>
      </c>
      <c r="E28" s="262">
        <f t="shared" si="0"/>
        <v>598679</v>
      </c>
      <c r="F28" s="260">
        <f>'WLL30.06.12'!Q32+'WLL30.06.12'!T32</f>
        <v>969</v>
      </c>
      <c r="G28" s="261">
        <f>'WLL30.06.12'!R32+'WLL30.06.12'!U32</f>
        <v>65493</v>
      </c>
      <c r="H28" s="262">
        <f t="shared" si="1"/>
        <v>66462</v>
      </c>
      <c r="I28" s="260">
        <f>'M30.06.12'!AC32</f>
        <v>1669178</v>
      </c>
      <c r="J28" s="261">
        <f>'M30.06.12'!AD32</f>
        <v>1692794</v>
      </c>
      <c r="K28" s="262">
        <f t="shared" si="2"/>
        <v>3361972</v>
      </c>
      <c r="L28" s="260">
        <f t="shared" si="3"/>
        <v>1989213</v>
      </c>
      <c r="M28" s="261">
        <f t="shared" si="4"/>
        <v>2037900</v>
      </c>
      <c r="N28" s="262">
        <f t="shared" si="5"/>
        <v>4027113</v>
      </c>
      <c r="S28" s="82">
        <f t="shared" si="6"/>
        <v>1669178</v>
      </c>
      <c r="T28" s="82">
        <f t="shared" si="7"/>
        <v>1692794</v>
      </c>
    </row>
    <row r="29" spans="1:20" ht="18" customHeight="1">
      <c r="A29" s="251">
        <v>25</v>
      </c>
      <c r="B29" s="252" t="s">
        <v>45</v>
      </c>
      <c r="C29" s="260">
        <f>'LL30.06.12'!Q33</f>
        <v>955497</v>
      </c>
      <c r="D29" s="261">
        <f>'LL30.06.12'!R33</f>
        <v>0</v>
      </c>
      <c r="E29" s="262">
        <f t="shared" si="0"/>
        <v>955497</v>
      </c>
      <c r="F29" s="260">
        <f>'WLL30.06.12'!Q33+'WLL30.06.12'!T33</f>
        <v>31559</v>
      </c>
      <c r="G29" s="261">
        <f>'WLL30.06.12'!R33+'WLL30.06.12'!U33</f>
        <v>0</v>
      </c>
      <c r="H29" s="262">
        <f t="shared" si="1"/>
        <v>31559</v>
      </c>
      <c r="I29" s="260">
        <f>'M30.06.12'!AC33</f>
        <v>2380549</v>
      </c>
      <c r="J29" s="261">
        <f>'M30.06.12'!AD33</f>
        <v>0</v>
      </c>
      <c r="K29" s="262">
        <f t="shared" si="2"/>
        <v>2380549</v>
      </c>
      <c r="L29" s="260">
        <f t="shared" si="3"/>
        <v>3367605</v>
      </c>
      <c r="M29" s="261">
        <f t="shared" si="4"/>
        <v>0</v>
      </c>
      <c r="N29" s="262">
        <f t="shared" si="5"/>
        <v>3367605</v>
      </c>
      <c r="S29" s="82">
        <f t="shared" si="6"/>
        <v>2380549</v>
      </c>
      <c r="T29" s="82">
        <f t="shared" si="7"/>
        <v>0</v>
      </c>
    </row>
    <row r="30" spans="1:20" ht="18" customHeight="1">
      <c r="A30" s="251">
        <v>26</v>
      </c>
      <c r="B30" s="252" t="s">
        <v>46</v>
      </c>
      <c r="C30" s="260">
        <f>'LL30.06.12'!Q34</f>
        <v>805215</v>
      </c>
      <c r="D30" s="261">
        <f>'LL30.06.12'!R34</f>
        <v>21442</v>
      </c>
      <c r="E30" s="262">
        <f t="shared" si="0"/>
        <v>826657</v>
      </c>
      <c r="F30" s="260">
        <f>'WLL30.06.12'!Q34+'WLL30.06.12'!T34</f>
        <v>2586</v>
      </c>
      <c r="G30" s="261">
        <f>'WLL30.06.12'!R34+'WLL30.06.12'!U34</f>
        <v>16201</v>
      </c>
      <c r="H30" s="262">
        <f t="shared" si="1"/>
        <v>18787</v>
      </c>
      <c r="I30" s="260">
        <f>'M30.06.12'!AC34</f>
        <v>1624758</v>
      </c>
      <c r="J30" s="261">
        <f>'M30.06.12'!AD34</f>
        <v>43455</v>
      </c>
      <c r="K30" s="262">
        <f t="shared" si="2"/>
        <v>1668213</v>
      </c>
      <c r="L30" s="260">
        <f t="shared" si="3"/>
        <v>2432559</v>
      </c>
      <c r="M30" s="261">
        <f t="shared" si="4"/>
        <v>81098</v>
      </c>
      <c r="N30" s="262">
        <f t="shared" si="5"/>
        <v>2513657</v>
      </c>
      <c r="S30" s="82">
        <f t="shared" si="6"/>
        <v>1624758</v>
      </c>
      <c r="T30" s="82">
        <f t="shared" si="7"/>
        <v>43455</v>
      </c>
    </row>
    <row r="31" spans="1:16" ht="13.5" thickBot="1">
      <c r="A31" s="583" t="s">
        <v>47</v>
      </c>
      <c r="B31" s="584"/>
      <c r="C31" s="263">
        <f>SUM(C5:C30)</f>
        <v>14510563</v>
      </c>
      <c r="D31" s="264">
        <f aca="true" t="shared" si="8" ref="D31:K31">SUM(D5:D30)</f>
        <v>7199659</v>
      </c>
      <c r="E31" s="265">
        <f t="shared" si="8"/>
        <v>21710222</v>
      </c>
      <c r="F31" s="263">
        <f t="shared" si="8"/>
        <v>691345</v>
      </c>
      <c r="G31" s="264">
        <f t="shared" si="8"/>
        <v>2798153</v>
      </c>
      <c r="H31" s="265">
        <f t="shared" si="8"/>
        <v>3489498</v>
      </c>
      <c r="I31" s="263">
        <f t="shared" si="8"/>
        <v>63380253</v>
      </c>
      <c r="J31" s="264">
        <f t="shared" si="8"/>
        <v>31407526</v>
      </c>
      <c r="K31" s="265">
        <f t="shared" si="8"/>
        <v>94787779</v>
      </c>
      <c r="L31" s="263">
        <f>SUM(L5:L30)</f>
        <v>78582161</v>
      </c>
      <c r="M31" s="264">
        <f>SUM(M5:M30)</f>
        <v>41405338</v>
      </c>
      <c r="N31" s="265">
        <f>SUM(N5:N30)</f>
        <v>119987499</v>
      </c>
      <c r="P31" s="353"/>
    </row>
    <row r="32" ht="12.75">
      <c r="P32" s="353"/>
    </row>
    <row r="33" ht="12.75">
      <c r="P33" s="353"/>
    </row>
    <row r="34" ht="12.75">
      <c r="P34" s="353"/>
    </row>
    <row r="35" spans="3:16" ht="12.7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P35" s="353"/>
    </row>
    <row r="40" ht="12.75">
      <c r="M40">
        <f>M31/N31*100</f>
        <v>34.5080432087346</v>
      </c>
    </row>
    <row r="43" spans="11:13" ht="12.75">
      <c r="K43">
        <v>9595</v>
      </c>
      <c r="L43">
        <v>640</v>
      </c>
      <c r="M43">
        <v>105</v>
      </c>
    </row>
    <row r="44" spans="11:13" ht="12.75">
      <c r="K44">
        <v>5639</v>
      </c>
      <c r="L44">
        <v>0</v>
      </c>
      <c r="M44">
        <v>234</v>
      </c>
    </row>
    <row r="45" spans="11:13" ht="12.75">
      <c r="K45">
        <v>2098</v>
      </c>
      <c r="L45">
        <v>128</v>
      </c>
      <c r="M45">
        <v>14</v>
      </c>
    </row>
    <row r="46" spans="11:12" ht="12.75">
      <c r="K46">
        <f>SUM(K43:K45)</f>
        <v>17332</v>
      </c>
      <c r="L46">
        <v>1484</v>
      </c>
    </row>
    <row r="47" ht="12.75">
      <c r="L47">
        <v>3204</v>
      </c>
    </row>
    <row r="48" ht="12.75">
      <c r="K48">
        <v>-656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5" sqref="Q5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9.710937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7" t="s">
        <v>119</v>
      </c>
    </row>
    <row r="2" spans="2:7" ht="15">
      <c r="B2" s="2" t="str">
        <f>'T-Density'!B2</f>
        <v>No. 1-2(1)/Market Share/2012-CP&amp;M </v>
      </c>
      <c r="C2" s="2"/>
      <c r="D2" s="2"/>
      <c r="E2" s="2"/>
      <c r="F2" s="2" t="str">
        <f>'T-Density'!G2</f>
        <v>Dated:26th July 2012.</v>
      </c>
      <c r="G2" s="2"/>
    </row>
    <row r="4" spans="2:7" ht="15.75">
      <c r="B4" s="29" t="s">
        <v>210</v>
      </c>
      <c r="G4" s="75"/>
    </row>
    <row r="5" ht="15.75" thickBot="1"/>
    <row r="6" spans="1:12" ht="17.25" customHeight="1">
      <c r="A6" s="451" t="s">
        <v>62</v>
      </c>
      <c r="B6" s="457" t="s">
        <v>64</v>
      </c>
      <c r="C6" s="480" t="s">
        <v>142</v>
      </c>
      <c r="D6" s="481"/>
      <c r="E6" s="481"/>
      <c r="F6" s="481"/>
      <c r="G6" s="482"/>
      <c r="H6" s="480" t="s">
        <v>145</v>
      </c>
      <c r="I6" s="481"/>
      <c r="J6" s="481"/>
      <c r="K6" s="481"/>
      <c r="L6" s="482"/>
    </row>
    <row r="7" spans="1:12" ht="16.5" customHeight="1">
      <c r="A7" s="452"/>
      <c r="B7" s="458"/>
      <c r="C7" s="461" t="s">
        <v>143</v>
      </c>
      <c r="D7" s="459" t="s">
        <v>141</v>
      </c>
      <c r="E7" s="459"/>
      <c r="F7" s="459"/>
      <c r="G7" s="460" t="s">
        <v>70</v>
      </c>
      <c r="H7" s="479" t="s">
        <v>144</v>
      </c>
      <c r="I7" s="459" t="s">
        <v>141</v>
      </c>
      <c r="J7" s="459"/>
      <c r="K7" s="459"/>
      <c r="L7" s="460" t="s">
        <v>70</v>
      </c>
    </row>
    <row r="8" spans="1:12" ht="21" customHeight="1">
      <c r="A8" s="461"/>
      <c r="B8" s="462"/>
      <c r="C8" s="461"/>
      <c r="D8" s="27" t="s">
        <v>131</v>
      </c>
      <c r="E8" s="27" t="s">
        <v>140</v>
      </c>
      <c r="F8" s="27" t="s">
        <v>89</v>
      </c>
      <c r="G8" s="460"/>
      <c r="H8" s="479"/>
      <c r="I8" s="27" t="s">
        <v>131</v>
      </c>
      <c r="J8" s="27" t="s">
        <v>140</v>
      </c>
      <c r="K8" s="27" t="s">
        <v>89</v>
      </c>
      <c r="L8" s="460"/>
    </row>
    <row r="9" spans="1:23" ht="15.75">
      <c r="A9" s="198">
        <v>1</v>
      </c>
      <c r="B9" s="199" t="s">
        <v>1</v>
      </c>
      <c r="C9" s="193">
        <f>'LL30.06.12'!D35/1000000</f>
        <v>21.710222</v>
      </c>
      <c r="D9" s="184">
        <f>'WLL30.06.12'!F38/1000000</f>
        <v>3.489498</v>
      </c>
      <c r="E9" s="184">
        <f>'M30.06.12'!D35/1000000</f>
        <v>94.787779</v>
      </c>
      <c r="F9" s="184">
        <f>E9+D9</f>
        <v>98.277277</v>
      </c>
      <c r="G9" s="196">
        <f aca="true" t="shared" si="0" ref="G9:G21">C9+F9</f>
        <v>119.987499</v>
      </c>
      <c r="H9" s="202">
        <f>C9/C22*100</f>
        <v>69.1420608957936</v>
      </c>
      <c r="I9" s="153">
        <f>D9/$D$22*100</f>
        <v>1.580111924243699</v>
      </c>
      <c r="J9" s="153">
        <f aca="true" t="shared" si="1" ref="J9:J17">E9/$E$22*100</f>
        <v>13.339464132768649</v>
      </c>
      <c r="K9" s="153">
        <f aca="true" t="shared" si="2" ref="K9:K22">F9/$F$22*100</f>
        <v>10.551335435291739</v>
      </c>
      <c r="L9" s="203">
        <f aca="true" t="shared" si="3" ref="L9:L22">G9/$G$22*100</f>
        <v>12.46209413662057</v>
      </c>
      <c r="N9" s="75"/>
      <c r="O9" s="183"/>
      <c r="P9" s="183"/>
      <c r="V9" s="163">
        <v>29.14983</v>
      </c>
      <c r="W9" s="163">
        <f>V9/V15*100</f>
        <v>77.09726343320534</v>
      </c>
    </row>
    <row r="10" spans="1:23" ht="15.75">
      <c r="A10" s="198">
        <v>2</v>
      </c>
      <c r="B10" s="199" t="s">
        <v>75</v>
      </c>
      <c r="C10" s="195">
        <f>'LL30.06.12'!H38/1000000</f>
        <v>3.271957</v>
      </c>
      <c r="D10" s="187"/>
      <c r="E10" s="185">
        <f>'M30.06.12'!G38/1000000</f>
        <v>187.30223</v>
      </c>
      <c r="F10" s="184">
        <f aca="true" t="shared" si="4" ref="F10:F21">E10+D10</f>
        <v>187.30223</v>
      </c>
      <c r="G10" s="194">
        <f t="shared" si="0"/>
        <v>190.574187</v>
      </c>
      <c r="H10" s="205">
        <f>C10/C22*100</f>
        <v>10.420430069412378</v>
      </c>
      <c r="I10" s="153"/>
      <c r="J10" s="152">
        <f t="shared" si="1"/>
        <v>26.35900329590573</v>
      </c>
      <c r="K10" s="152">
        <f t="shared" si="2"/>
        <v>20.10931434850564</v>
      </c>
      <c r="L10" s="204">
        <f t="shared" si="3"/>
        <v>19.793340791309703</v>
      </c>
      <c r="N10" s="75"/>
      <c r="O10" s="183"/>
      <c r="P10" s="183"/>
      <c r="Q10" s="75"/>
      <c r="V10" s="163">
        <v>3.573206</v>
      </c>
      <c r="W10" s="163">
        <f>V10/V15*100</f>
        <v>9.450635021991891</v>
      </c>
    </row>
    <row r="11" spans="1:23" ht="15.75">
      <c r="A11" s="198">
        <v>3</v>
      </c>
      <c r="B11" s="199" t="s">
        <v>13</v>
      </c>
      <c r="C11" s="195">
        <f>'LL30.06.12'!I38/1000000</f>
        <v>1.266733</v>
      </c>
      <c r="D11" s="184">
        <f>'WLL30.06.12'!I38/1000000</f>
        <v>121.483106</v>
      </c>
      <c r="E11" s="184">
        <f>'M30.06.12'!S38/1000000</f>
        <v>33.11762</v>
      </c>
      <c r="F11" s="184">
        <f t="shared" si="4"/>
        <v>154.600726</v>
      </c>
      <c r="G11" s="194">
        <f t="shared" si="0"/>
        <v>155.867459</v>
      </c>
      <c r="H11" s="205">
        <f>C11/C22*100</f>
        <v>4.034253091687009</v>
      </c>
      <c r="I11" s="152">
        <f>D11/$D$22*100</f>
        <v>55.009890931234594</v>
      </c>
      <c r="J11" s="153">
        <f t="shared" si="1"/>
        <v>4.660635672797668</v>
      </c>
      <c r="K11" s="152">
        <f t="shared" si="2"/>
        <v>16.598385388370385</v>
      </c>
      <c r="L11" s="204">
        <f t="shared" si="3"/>
        <v>16.188644342806473</v>
      </c>
      <c r="N11" s="75"/>
      <c r="O11" s="183"/>
      <c r="P11" s="183"/>
      <c r="Q11" s="75"/>
      <c r="V11" s="163">
        <v>2.756253</v>
      </c>
      <c r="W11" s="163">
        <f>V11/V15*100</f>
        <v>7.2899074756032025</v>
      </c>
    </row>
    <row r="12" spans="1:23" ht="15.75">
      <c r="A12" s="198">
        <v>4</v>
      </c>
      <c r="B12" s="199" t="s">
        <v>109</v>
      </c>
      <c r="C12" s="195"/>
      <c r="D12" s="187"/>
      <c r="E12" s="185">
        <f>'M30.06.12'!I38/1000000</f>
        <v>153.708447</v>
      </c>
      <c r="F12" s="184">
        <f t="shared" si="4"/>
        <v>153.708447</v>
      </c>
      <c r="G12" s="194">
        <f t="shared" si="0"/>
        <v>153.708447</v>
      </c>
      <c r="H12" s="205"/>
      <c r="I12" s="152"/>
      <c r="J12" s="152">
        <f t="shared" si="1"/>
        <v>21.63135730461699</v>
      </c>
      <c r="K12" s="152">
        <f t="shared" si="2"/>
        <v>16.502587709412854</v>
      </c>
      <c r="L12" s="204">
        <f t="shared" si="3"/>
        <v>15.964405892881839</v>
      </c>
      <c r="N12" s="75"/>
      <c r="O12" s="183"/>
      <c r="P12" s="183"/>
      <c r="Q12" s="75"/>
      <c r="V12" s="163">
        <v>1.115693</v>
      </c>
      <c r="W12" s="163">
        <f>V12/V15*100</f>
        <v>2.950853474328432</v>
      </c>
    </row>
    <row r="13" spans="1:23" ht="15.75">
      <c r="A13" s="198">
        <v>5</v>
      </c>
      <c r="B13" s="199" t="s">
        <v>71</v>
      </c>
      <c r="C13" s="195">
        <f>'LL30.06.12'!J38/1000000</f>
        <v>1.458475</v>
      </c>
      <c r="D13" s="184">
        <f>'WLL30.06.12'!J38/1000000</f>
        <v>80.226789</v>
      </c>
      <c r="E13" s="188"/>
      <c r="F13" s="184">
        <f>E13+D13</f>
        <v>80.226789</v>
      </c>
      <c r="G13" s="196">
        <f t="shared" si="0"/>
        <v>81.68526399999999</v>
      </c>
      <c r="H13" s="205">
        <f>C13/C22*100</f>
        <v>4.644907236093328</v>
      </c>
      <c r="I13" s="152">
        <f>D13/$D$22*100</f>
        <v>36.328235735536516</v>
      </c>
      <c r="J13" s="153">
        <f t="shared" si="1"/>
        <v>0</v>
      </c>
      <c r="K13" s="153">
        <f t="shared" si="2"/>
        <v>8.613382334915256</v>
      </c>
      <c r="L13" s="203">
        <f t="shared" si="3"/>
        <v>8.483962562989193</v>
      </c>
      <c r="N13" s="75"/>
      <c r="O13" s="183"/>
      <c r="P13" s="183"/>
      <c r="Q13" s="75"/>
      <c r="V13" s="163">
        <v>0.929564</v>
      </c>
      <c r="W13" s="163">
        <f>V13/V15*100</f>
        <v>2.4585680460580415</v>
      </c>
    </row>
    <row r="14" spans="1:23" ht="15.75">
      <c r="A14" s="198">
        <v>6</v>
      </c>
      <c r="B14" s="199" t="s">
        <v>67</v>
      </c>
      <c r="C14" s="195"/>
      <c r="D14" s="187"/>
      <c r="E14" s="184">
        <f>'M30.06.12'!N38/1000000</f>
        <v>117.164342</v>
      </c>
      <c r="F14" s="184">
        <f t="shared" si="4"/>
        <v>117.164342</v>
      </c>
      <c r="G14" s="196">
        <f t="shared" si="0"/>
        <v>117.164342</v>
      </c>
      <c r="H14" s="205"/>
      <c r="I14" s="153"/>
      <c r="J14" s="152">
        <f t="shared" si="1"/>
        <v>16.488513120962985</v>
      </c>
      <c r="K14" s="153">
        <f t="shared" si="2"/>
        <v>12.579105885251993</v>
      </c>
      <c r="L14" s="203">
        <f t="shared" si="3"/>
        <v>12.168876521538358</v>
      </c>
      <c r="N14" s="75"/>
      <c r="O14" s="183"/>
      <c r="P14" s="183"/>
      <c r="Q14" s="75"/>
      <c r="V14" s="163">
        <v>0.284617</v>
      </c>
      <c r="W14" s="163">
        <f>V14/V15*100</f>
        <v>0.7527725488131013</v>
      </c>
    </row>
    <row r="15" spans="1:23" ht="15">
      <c r="A15" s="198">
        <v>7</v>
      </c>
      <c r="B15" s="199" t="s">
        <v>68</v>
      </c>
      <c r="C15" s="195"/>
      <c r="D15" s="187"/>
      <c r="E15" s="184">
        <f>'M30.06.12'!K38/1000000</f>
        <v>64.876804</v>
      </c>
      <c r="F15" s="184">
        <f t="shared" si="4"/>
        <v>64.876804</v>
      </c>
      <c r="G15" s="196">
        <f t="shared" si="0"/>
        <v>64.876804</v>
      </c>
      <c r="H15" s="205"/>
      <c r="I15" s="153"/>
      <c r="J15" s="153">
        <f t="shared" si="1"/>
        <v>9.130098934026735</v>
      </c>
      <c r="K15" s="153">
        <f t="shared" si="2"/>
        <v>6.9653631222777665</v>
      </c>
      <c r="L15" s="203">
        <f t="shared" si="3"/>
        <v>6.738208942342252</v>
      </c>
      <c r="N15" s="75"/>
      <c r="O15" s="183"/>
      <c r="P15" s="183"/>
      <c r="Q15" s="75"/>
      <c r="V15" s="163">
        <f>SUM(V9:V14)</f>
        <v>37.809163</v>
      </c>
      <c r="W15" s="163">
        <f>V15/V15*100</f>
        <v>100</v>
      </c>
    </row>
    <row r="16" spans="1:17" s="279" customFormat="1" ht="15">
      <c r="A16" s="271">
        <v>8</v>
      </c>
      <c r="B16" s="272" t="s">
        <v>2</v>
      </c>
      <c r="C16" s="273">
        <f>'LL30.06.12'!E38/1000000</f>
        <v>3.45432</v>
      </c>
      <c r="D16" s="274">
        <f>'WLL30.06.12'!G38/1000000</f>
        <v>0.24536</v>
      </c>
      <c r="E16" s="274">
        <f>'M30.06.12'!E38/1000000</f>
        <v>5.316889</v>
      </c>
      <c r="F16" s="274">
        <f t="shared" si="4"/>
        <v>5.5622489999999996</v>
      </c>
      <c r="G16" s="275">
        <f t="shared" si="0"/>
        <v>9.016569</v>
      </c>
      <c r="H16" s="276">
        <f>C16/C22*100</f>
        <v>11.001214257208321</v>
      </c>
      <c r="I16" s="277">
        <f>D16/$D$22*100</f>
        <v>0.111103735188395</v>
      </c>
      <c r="J16" s="277">
        <f t="shared" si="1"/>
        <v>0.7482446667878163</v>
      </c>
      <c r="K16" s="277">
        <f t="shared" si="2"/>
        <v>0.5971792947988988</v>
      </c>
      <c r="L16" s="278">
        <f t="shared" si="3"/>
        <v>0.9364753212110438</v>
      </c>
      <c r="N16" s="280"/>
      <c r="O16" s="281"/>
      <c r="P16" s="281"/>
      <c r="Q16" s="280"/>
    </row>
    <row r="17" spans="1:17" ht="15">
      <c r="A17" s="198">
        <v>9</v>
      </c>
      <c r="B17" s="199" t="s">
        <v>191</v>
      </c>
      <c r="C17" s="195"/>
      <c r="D17" s="187"/>
      <c r="E17" s="184">
        <f>'M30.06.12'!X38/1000000</f>
        <v>3.15065</v>
      </c>
      <c r="F17" s="184">
        <f t="shared" si="4"/>
        <v>3.15065</v>
      </c>
      <c r="G17" s="196">
        <f t="shared" si="0"/>
        <v>3.15065</v>
      </c>
      <c r="H17" s="205"/>
      <c r="I17" s="153"/>
      <c r="J17" s="153">
        <f t="shared" si="1"/>
        <v>0.44339030952405317</v>
      </c>
      <c r="K17" s="153">
        <f t="shared" si="2"/>
        <v>0.3382629841199397</v>
      </c>
      <c r="L17" s="203">
        <f t="shared" si="3"/>
        <v>0.32723156344431853</v>
      </c>
      <c r="N17" s="75"/>
      <c r="P17" s="183"/>
      <c r="Q17" s="75"/>
    </row>
    <row r="18" spans="1:22" ht="15">
      <c r="A18" s="198">
        <v>10</v>
      </c>
      <c r="B18" s="199" t="s">
        <v>194</v>
      </c>
      <c r="C18" s="195">
        <f>'LL30.06.12'!K38/1000000</f>
        <v>0.19647</v>
      </c>
      <c r="D18" s="184">
        <f>'WLL30.06.12'!K38/1000000</f>
        <v>1.51194</v>
      </c>
      <c r="E18" s="188"/>
      <c r="F18" s="184">
        <f t="shared" si="4"/>
        <v>1.51194</v>
      </c>
      <c r="G18" s="196">
        <f t="shared" si="0"/>
        <v>1.70841</v>
      </c>
      <c r="H18" s="205">
        <f>C18/C22*100</f>
        <v>0.6257117363515016</v>
      </c>
      <c r="I18" s="153">
        <f>D18/$D$22*100</f>
        <v>0.6846355615452475</v>
      </c>
      <c r="J18" s="153"/>
      <c r="K18" s="153">
        <f t="shared" si="2"/>
        <v>0.16232629337130489</v>
      </c>
      <c r="L18" s="203">
        <f t="shared" si="3"/>
        <v>0.17743820332436422</v>
      </c>
      <c r="N18" s="75"/>
      <c r="P18" s="183"/>
      <c r="Q18" s="75"/>
      <c r="V18" s="26">
        <v>162044</v>
      </c>
    </row>
    <row r="19" spans="1:22" ht="15">
      <c r="A19" s="198">
        <v>11</v>
      </c>
      <c r="B19" s="199" t="s">
        <v>193</v>
      </c>
      <c r="C19" s="195">
        <f>'LL30.06.12'!L38/1000000</f>
        <v>0.041266</v>
      </c>
      <c r="D19" s="184">
        <f>'WLL30.06.12'!L38/1000000</f>
        <v>13.881967</v>
      </c>
      <c r="E19" s="188"/>
      <c r="F19" s="184">
        <f t="shared" si="4"/>
        <v>13.881967</v>
      </c>
      <c r="G19" s="196">
        <f t="shared" si="0"/>
        <v>13.923233</v>
      </c>
      <c r="H19" s="205">
        <f>C19/C22*100</f>
        <v>0.13142271345386602</v>
      </c>
      <c r="I19" s="153">
        <f>D19/$D$22*100</f>
        <v>6.2860221122515405</v>
      </c>
      <c r="J19" s="153"/>
      <c r="K19" s="153">
        <f t="shared" si="2"/>
        <v>1.4904085134415208</v>
      </c>
      <c r="L19" s="203">
        <f t="shared" si="3"/>
        <v>1.4460893157886558</v>
      </c>
      <c r="N19" s="75"/>
      <c r="P19" s="183"/>
      <c r="Q19" s="75"/>
      <c r="V19" s="26">
        <v>122573</v>
      </c>
    </row>
    <row r="20" spans="1:17" ht="15">
      <c r="A20" s="198">
        <v>12</v>
      </c>
      <c r="B20" s="199" t="s">
        <v>136</v>
      </c>
      <c r="C20" s="195"/>
      <c r="D20" s="187"/>
      <c r="E20" s="184">
        <f>'M30.06.12'!V38/1000000</f>
        <v>45.577763</v>
      </c>
      <c r="F20" s="184">
        <f t="shared" si="4"/>
        <v>45.577763</v>
      </c>
      <c r="G20" s="196">
        <f t="shared" si="0"/>
        <v>45.577763</v>
      </c>
      <c r="H20" s="205"/>
      <c r="I20" s="153"/>
      <c r="J20" s="153">
        <f>E20/$E$22*100</f>
        <v>6.414148967350844</v>
      </c>
      <c r="K20" s="153">
        <f t="shared" si="2"/>
        <v>4.893361725958572</v>
      </c>
      <c r="L20" s="203">
        <f t="shared" si="3"/>
        <v>4.733779583509628</v>
      </c>
      <c r="N20" s="75"/>
      <c r="P20" s="183"/>
      <c r="Q20" s="75"/>
    </row>
    <row r="21" spans="1:17" ht="15">
      <c r="A21" s="212">
        <v>13</v>
      </c>
      <c r="B21" s="213" t="s">
        <v>146</v>
      </c>
      <c r="C21" s="214"/>
      <c r="D21" s="218"/>
      <c r="E21" s="219">
        <f>'M30.06.12'!W38/1000000</f>
        <v>5.579086</v>
      </c>
      <c r="F21" s="184">
        <f t="shared" si="4"/>
        <v>5.579086</v>
      </c>
      <c r="G21" s="196">
        <f t="shared" si="0"/>
        <v>5.579086</v>
      </c>
      <c r="H21" s="215"/>
      <c r="I21" s="216"/>
      <c r="J21" s="153">
        <f>E21/$E$22*100</f>
        <v>0.7851435952585377</v>
      </c>
      <c r="K21" s="153">
        <f t="shared" si="2"/>
        <v>0.5989869642841249</v>
      </c>
      <c r="L21" s="203">
        <f t="shared" si="3"/>
        <v>0.5794528222336054</v>
      </c>
      <c r="N21" s="75"/>
      <c r="P21" s="183"/>
      <c r="Q21" s="75"/>
    </row>
    <row r="22" spans="1:16" ht="16.5" thickBot="1">
      <c r="A22" s="200"/>
      <c r="B22" s="201" t="s">
        <v>47</v>
      </c>
      <c r="C22" s="197">
        <f>SUM(C9:C21)</f>
        <v>31.399443</v>
      </c>
      <c r="D22" s="197">
        <f>SUM(D9:D21)</f>
        <v>220.83866</v>
      </c>
      <c r="E22" s="197">
        <f>SUM(E9:E21)</f>
        <v>710.58161</v>
      </c>
      <c r="F22" s="197">
        <f>SUM(F9:F21)</f>
        <v>931.4202700000001</v>
      </c>
      <c r="G22" s="197">
        <f>SUM(G9:G21)</f>
        <v>962.819713</v>
      </c>
      <c r="H22" s="206">
        <f>C22/C22*100</f>
        <v>100</v>
      </c>
      <c r="I22" s="207">
        <f>D22/$D$22*100</f>
        <v>100</v>
      </c>
      <c r="J22" s="207">
        <f>E22/$E$22*100</f>
        <v>100</v>
      </c>
      <c r="K22" s="207">
        <f t="shared" si="2"/>
        <v>100</v>
      </c>
      <c r="L22" s="208">
        <f t="shared" si="3"/>
        <v>100</v>
      </c>
      <c r="N22" s="75"/>
      <c r="P22" s="183"/>
    </row>
    <row r="23" spans="1:14" ht="22.5" customHeight="1">
      <c r="A23" s="190" t="s">
        <v>137</v>
      </c>
      <c r="B23" s="191"/>
      <c r="C23" s="192">
        <f>'LL30.06.12'!N35/1000000</f>
        <v>25.487252</v>
      </c>
      <c r="D23" s="192">
        <f>'WLL30.06.12'!N35/1000000</f>
        <v>192.450935</v>
      </c>
      <c r="E23" s="192">
        <f>'M30.06.12'!Z35/1000000</f>
        <v>660.376527</v>
      </c>
      <c r="F23" s="192">
        <f>E23+D23</f>
        <v>852.827462</v>
      </c>
      <c r="G23" s="192">
        <f>F23+C23</f>
        <v>878.314714</v>
      </c>
      <c r="H23" s="179"/>
      <c r="I23" s="179"/>
      <c r="J23" s="179"/>
      <c r="K23" s="179"/>
      <c r="L23" s="179"/>
      <c r="N23" s="75"/>
    </row>
    <row r="24" ht="15.75" customHeight="1">
      <c r="L24" s="164"/>
    </row>
    <row r="25" spans="1:10" ht="31.5" customHeight="1">
      <c r="A25" s="462" t="s">
        <v>139</v>
      </c>
      <c r="B25" s="479"/>
      <c r="C25" s="182">
        <f>C9/C22*100</f>
        <v>69.1420608957936</v>
      </c>
      <c r="D25" s="182">
        <f>D9/D22*100</f>
        <v>1.580111924243699</v>
      </c>
      <c r="E25" s="182">
        <f>E9/E22*100</f>
        <v>13.339464132768649</v>
      </c>
      <c r="F25" s="182">
        <f>F9/F22*100</f>
        <v>10.551335435291739</v>
      </c>
      <c r="G25" s="182">
        <f>G9/G22*100</f>
        <v>12.46209413662057</v>
      </c>
      <c r="H25" s="103"/>
      <c r="I25" s="103"/>
      <c r="J25" s="103"/>
    </row>
    <row r="26" spans="1:7" ht="33.75" customHeight="1">
      <c r="A26" s="455" t="s">
        <v>138</v>
      </c>
      <c r="B26" s="456"/>
      <c r="C26" s="182">
        <f>C9/C23*100</f>
        <v>85.18070916393812</v>
      </c>
      <c r="D26" s="182">
        <f>D9/D23*100</f>
        <v>1.8131883848732668</v>
      </c>
      <c r="E26" s="182">
        <f>E9/E23*100</f>
        <v>14.353596035674961</v>
      </c>
      <c r="F26" s="182">
        <f>F9/F23*100</f>
        <v>11.523699854777893</v>
      </c>
      <c r="G26" s="182">
        <f>G9/G23*100</f>
        <v>13.661105420123931</v>
      </c>
    </row>
    <row r="27" spans="10:12" ht="15">
      <c r="J27" s="211"/>
      <c r="K27" s="164"/>
      <c r="L27" s="164"/>
    </row>
    <row r="28" spans="8:12" ht="15">
      <c r="H28" s="164"/>
      <c r="I28" s="164"/>
      <c r="J28" s="164"/>
      <c r="K28" s="164"/>
      <c r="L28" s="164"/>
    </row>
    <row r="30" spans="3:12" ht="15">
      <c r="C30" s="211"/>
      <c r="D30" s="75"/>
      <c r="E30" s="75"/>
      <c r="F30" s="211"/>
      <c r="G30" s="211"/>
      <c r="K30" s="164">
        <f>K17+K18+K19+K20+K21</f>
        <v>7.483346481175462</v>
      </c>
      <c r="L30" s="164">
        <f>L17+L18+L19+L20+L21</f>
        <v>7.263991488300572</v>
      </c>
    </row>
    <row r="31" spans="3:12" ht="15">
      <c r="C31" s="164">
        <f>C17+C18+C19+C20+C21</f>
        <v>0.237736</v>
      </c>
      <c r="D31" s="164">
        <f aca="true" t="shared" si="5" ref="D31:L31">D17+D18+D19+D20+D21</f>
        <v>15.393906999999999</v>
      </c>
      <c r="E31" s="164">
        <f t="shared" si="5"/>
        <v>54.30749899999999</v>
      </c>
      <c r="F31" s="164">
        <f t="shared" si="5"/>
        <v>69.701406</v>
      </c>
      <c r="G31" s="164">
        <f t="shared" si="5"/>
        <v>69.939142</v>
      </c>
      <c r="H31" s="164">
        <f t="shared" si="5"/>
        <v>0.7571344498053676</v>
      </c>
      <c r="I31" s="164">
        <f t="shared" si="5"/>
        <v>6.970657673796788</v>
      </c>
      <c r="J31" s="164">
        <f t="shared" si="5"/>
        <v>7.642682872133435</v>
      </c>
      <c r="K31" s="164">
        <f t="shared" si="5"/>
        <v>7.483346481175462</v>
      </c>
      <c r="L31" s="164">
        <f t="shared" si="5"/>
        <v>7.263991488300572</v>
      </c>
    </row>
    <row r="33" spans="13:16" ht="15">
      <c r="M33" s="183">
        <v>247.24806999999998</v>
      </c>
      <c r="N33" s="183">
        <v>52.985749999999996</v>
      </c>
      <c r="O33" s="183">
        <v>884.2925</v>
      </c>
      <c r="P33" s="183">
        <f>SUM(M33:O33)</f>
        <v>1184.52632</v>
      </c>
    </row>
    <row r="34" spans="3:5" ht="15">
      <c r="C34" s="26">
        <f>C9*10</f>
        <v>217.10222000000002</v>
      </c>
      <c r="D34" s="26">
        <f>D9*10</f>
        <v>34.894980000000004</v>
      </c>
      <c r="E34" s="26">
        <f>E9*10</f>
        <v>947.87779</v>
      </c>
    </row>
    <row r="35" ht="15">
      <c r="G35" s="217"/>
    </row>
  </sheetData>
  <sheetProtection/>
  <mergeCells count="12">
    <mergeCell ref="D7:F7"/>
    <mergeCell ref="C7:C8"/>
    <mergeCell ref="A25:B25"/>
    <mergeCell ref="A26:B26"/>
    <mergeCell ref="B6:B8"/>
    <mergeCell ref="A6:A8"/>
    <mergeCell ref="C6:G6"/>
    <mergeCell ref="G7:G8"/>
    <mergeCell ref="H7:H8"/>
    <mergeCell ref="H6:L6"/>
    <mergeCell ref="I7:K7"/>
    <mergeCell ref="L7:L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22">
      <selection activeCell="AC39" sqref="AC39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1" width="10.7109375" style="0" hidden="1" customWidth="1"/>
    <col min="22" max="22" width="11.421875" style="0" hidden="1" customWidth="1"/>
    <col min="23" max="23" width="8.7109375" style="0" bestFit="1" customWidth="1"/>
    <col min="24" max="24" width="9.7109375" style="0" bestFit="1" customWidth="1"/>
    <col min="25" max="25" width="10.8515625" style="0" customWidth="1"/>
    <col min="26" max="27" width="11.421875" style="0" customWidth="1"/>
    <col min="28" max="32" width="8.7109375" style="0" bestFit="1" customWidth="1"/>
    <col min="33" max="33" width="8.421875" style="0" customWidth="1"/>
    <col min="34" max="34" width="7.28125" style="0" bestFit="1" customWidth="1"/>
    <col min="35" max="35" width="9.8515625" style="0" bestFit="1" customWidth="1"/>
    <col min="36" max="36" width="7.57421875" style="0" customWidth="1"/>
    <col min="37" max="37" width="8.28125" style="0" bestFit="1" customWidth="1"/>
    <col min="41" max="41" width="9.7109375" style="0" bestFit="1" customWidth="1"/>
    <col min="42" max="43" width="9.28125" style="0" bestFit="1" customWidth="1"/>
  </cols>
  <sheetData>
    <row r="1" spans="1:35" ht="15">
      <c r="A1" s="189" t="s">
        <v>212</v>
      </c>
      <c r="AI1" s="77" t="s">
        <v>115</v>
      </c>
    </row>
    <row r="2" ht="13.5" thickBot="1">
      <c r="A2" s="189"/>
    </row>
    <row r="3" spans="1:37" ht="12.75" customHeight="1" thickBot="1">
      <c r="A3" s="495" t="s">
        <v>19</v>
      </c>
      <c r="B3" s="498" t="s">
        <v>20</v>
      </c>
      <c r="C3" s="501" t="s">
        <v>149</v>
      </c>
      <c r="D3" s="502"/>
      <c r="E3" s="502"/>
      <c r="F3" s="502"/>
      <c r="G3" s="502"/>
      <c r="H3" s="502"/>
      <c r="I3" s="502"/>
      <c r="J3" s="502"/>
      <c r="K3" s="502"/>
      <c r="L3" s="502"/>
      <c r="M3" s="503" t="s">
        <v>150</v>
      </c>
      <c r="N3" s="502"/>
      <c r="O3" s="502"/>
      <c r="P3" s="502"/>
      <c r="Q3" s="502"/>
      <c r="R3" s="502"/>
      <c r="S3" s="502"/>
      <c r="T3" s="502"/>
      <c r="U3" s="502"/>
      <c r="V3" s="504"/>
      <c r="W3" s="453" t="s">
        <v>211</v>
      </c>
      <c r="X3" s="454"/>
      <c r="Y3" s="454"/>
      <c r="Z3" s="454"/>
      <c r="AA3" s="454"/>
      <c r="AB3" s="454"/>
      <c r="AC3" s="454"/>
      <c r="AD3" s="454"/>
      <c r="AE3" s="454"/>
      <c r="AF3" s="447"/>
      <c r="AG3" s="448" t="s">
        <v>155</v>
      </c>
      <c r="AH3" s="449"/>
      <c r="AI3" s="449"/>
      <c r="AJ3" s="449"/>
      <c r="AK3" s="450"/>
    </row>
    <row r="4" spans="1:37" ht="12.75" customHeight="1">
      <c r="A4" s="496"/>
      <c r="B4" s="499"/>
      <c r="C4" s="486" t="s">
        <v>187</v>
      </c>
      <c r="D4" s="487"/>
      <c r="E4" s="487"/>
      <c r="F4" s="487"/>
      <c r="G4" s="488"/>
      <c r="H4" s="489" t="s">
        <v>188</v>
      </c>
      <c r="I4" s="487"/>
      <c r="J4" s="487"/>
      <c r="K4" s="487"/>
      <c r="L4" s="488"/>
      <c r="M4" s="489" t="s">
        <v>187</v>
      </c>
      <c r="N4" s="487"/>
      <c r="O4" s="487"/>
      <c r="P4" s="487"/>
      <c r="Q4" s="488"/>
      <c r="R4" s="489" t="s">
        <v>182</v>
      </c>
      <c r="S4" s="487"/>
      <c r="T4" s="487"/>
      <c r="U4" s="487"/>
      <c r="V4" s="490"/>
      <c r="W4" s="491" t="s">
        <v>152</v>
      </c>
      <c r="X4" s="492"/>
      <c r="Y4" s="492"/>
      <c r="Z4" s="492"/>
      <c r="AA4" s="492"/>
      <c r="AB4" s="493" t="s">
        <v>153</v>
      </c>
      <c r="AC4" s="492"/>
      <c r="AD4" s="492"/>
      <c r="AE4" s="492"/>
      <c r="AF4" s="494"/>
      <c r="AG4" s="483"/>
      <c r="AH4" s="484"/>
      <c r="AI4" s="484"/>
      <c r="AJ4" s="484"/>
      <c r="AK4" s="485"/>
    </row>
    <row r="5" spans="1:37" ht="12.75" customHeight="1">
      <c r="A5" s="496"/>
      <c r="B5" s="499"/>
      <c r="C5" s="506" t="s">
        <v>154</v>
      </c>
      <c r="D5" s="492" t="s">
        <v>141</v>
      </c>
      <c r="E5" s="492"/>
      <c r="F5" s="492"/>
      <c r="G5" s="494" t="s">
        <v>47</v>
      </c>
      <c r="H5" s="505" t="s">
        <v>154</v>
      </c>
      <c r="I5" s="492" t="s">
        <v>141</v>
      </c>
      <c r="J5" s="492"/>
      <c r="K5" s="492"/>
      <c r="L5" s="494" t="s">
        <v>47</v>
      </c>
      <c r="M5" s="505" t="s">
        <v>154</v>
      </c>
      <c r="N5" s="492" t="s">
        <v>141</v>
      </c>
      <c r="O5" s="492"/>
      <c r="P5" s="492"/>
      <c r="Q5" s="494" t="s">
        <v>47</v>
      </c>
      <c r="R5" s="505" t="s">
        <v>154</v>
      </c>
      <c r="S5" s="492" t="s">
        <v>141</v>
      </c>
      <c r="T5" s="492"/>
      <c r="U5" s="492"/>
      <c r="V5" s="508" t="s">
        <v>47</v>
      </c>
      <c r="W5" s="491" t="s">
        <v>179</v>
      </c>
      <c r="X5" s="492" t="s">
        <v>141</v>
      </c>
      <c r="Y5" s="492"/>
      <c r="Z5" s="492"/>
      <c r="AA5" s="492" t="s">
        <v>47</v>
      </c>
      <c r="AB5" s="493" t="s">
        <v>179</v>
      </c>
      <c r="AC5" s="492" t="s">
        <v>141</v>
      </c>
      <c r="AD5" s="492"/>
      <c r="AE5" s="492"/>
      <c r="AF5" s="494" t="s">
        <v>47</v>
      </c>
      <c r="AG5" s="491" t="s">
        <v>179</v>
      </c>
      <c r="AH5" s="492" t="s">
        <v>141</v>
      </c>
      <c r="AI5" s="492"/>
      <c r="AJ5" s="492"/>
      <c r="AK5" s="494" t="s">
        <v>47</v>
      </c>
    </row>
    <row r="6" spans="1:37" ht="12.75" customHeight="1" thickBot="1">
      <c r="A6" s="497"/>
      <c r="B6" s="500"/>
      <c r="C6" s="506"/>
      <c r="D6" s="96" t="s">
        <v>131</v>
      </c>
      <c r="E6" s="96" t="s">
        <v>140</v>
      </c>
      <c r="F6" s="96" t="s">
        <v>47</v>
      </c>
      <c r="G6" s="494"/>
      <c r="H6" s="505"/>
      <c r="I6" s="96" t="s">
        <v>131</v>
      </c>
      <c r="J6" s="96" t="s">
        <v>140</v>
      </c>
      <c r="K6" s="96" t="s">
        <v>47</v>
      </c>
      <c r="L6" s="494"/>
      <c r="M6" s="505"/>
      <c r="N6" s="96" t="s">
        <v>131</v>
      </c>
      <c r="O6" s="96" t="s">
        <v>140</v>
      </c>
      <c r="P6" s="96" t="s">
        <v>47</v>
      </c>
      <c r="Q6" s="494"/>
      <c r="R6" s="505"/>
      <c r="S6" s="96" t="s">
        <v>131</v>
      </c>
      <c r="T6" s="96" t="s">
        <v>140</v>
      </c>
      <c r="U6" s="96" t="s">
        <v>47</v>
      </c>
      <c r="V6" s="508"/>
      <c r="W6" s="507"/>
      <c r="X6" s="244" t="s">
        <v>131</v>
      </c>
      <c r="Y6" s="244" t="s">
        <v>140</v>
      </c>
      <c r="Z6" s="244" t="s">
        <v>47</v>
      </c>
      <c r="AA6" s="510"/>
      <c r="AB6" s="510"/>
      <c r="AC6" s="244" t="s">
        <v>131</v>
      </c>
      <c r="AD6" s="244" t="s">
        <v>140</v>
      </c>
      <c r="AE6" s="244" t="s">
        <v>47</v>
      </c>
      <c r="AF6" s="509"/>
      <c r="AG6" s="507"/>
      <c r="AH6" s="244" t="s">
        <v>131</v>
      </c>
      <c r="AI6" s="244" t="s">
        <v>140</v>
      </c>
      <c r="AJ6" s="244" t="s">
        <v>47</v>
      </c>
      <c r="AK6" s="509"/>
    </row>
    <row r="7" spans="1:37" ht="18" customHeight="1">
      <c r="A7" s="255">
        <v>1</v>
      </c>
      <c r="B7" s="256" t="s">
        <v>21</v>
      </c>
      <c r="C7" s="228"/>
      <c r="D7" s="107"/>
      <c r="E7" s="221"/>
      <c r="F7" s="221"/>
      <c r="G7" s="233"/>
      <c r="H7" s="232"/>
      <c r="I7" s="107"/>
      <c r="J7" s="107"/>
      <c r="K7" s="107"/>
      <c r="L7" s="233"/>
      <c r="M7" s="232"/>
      <c r="N7" s="107"/>
      <c r="O7" s="96"/>
      <c r="P7" s="96"/>
      <c r="Q7" s="241"/>
      <c r="R7" s="243"/>
      <c r="S7" s="96"/>
      <c r="T7" s="96"/>
      <c r="U7" s="96"/>
      <c r="V7" s="241"/>
      <c r="W7" s="245"/>
      <c r="X7" s="229"/>
      <c r="Y7" s="229"/>
      <c r="Z7" s="229"/>
      <c r="AA7" s="230"/>
      <c r="AB7" s="245"/>
      <c r="AC7" s="229"/>
      <c r="AD7" s="229"/>
      <c r="AE7" s="229"/>
      <c r="AF7" s="230"/>
      <c r="AG7" s="245"/>
      <c r="AH7" s="229"/>
      <c r="AI7" s="229"/>
      <c r="AJ7" s="229"/>
      <c r="AK7" s="230"/>
    </row>
    <row r="8" spans="1:43" ht="18" customHeight="1">
      <c r="A8" s="251">
        <v>2</v>
      </c>
      <c r="B8" s="252" t="s">
        <v>22</v>
      </c>
      <c r="C8" s="223">
        <v>2360213</v>
      </c>
      <c r="D8" s="222">
        <v>18041256</v>
      </c>
      <c r="E8" s="223">
        <v>48804853</v>
      </c>
      <c r="F8" s="222">
        <v>66846109</v>
      </c>
      <c r="G8" s="235">
        <v>69206322</v>
      </c>
      <c r="H8" s="234">
        <f>'LL30.06.12'!N10</f>
        <v>2311842</v>
      </c>
      <c r="I8" s="222">
        <f>'WLL30.06.12'!N10</f>
        <v>16925047</v>
      </c>
      <c r="J8" s="222">
        <f>'M30.06.12'!Z10</f>
        <v>50503778</v>
      </c>
      <c r="K8" s="222">
        <f>SUM(I8:J8)</f>
        <v>67428825</v>
      </c>
      <c r="L8" s="235">
        <f>K8+H8</f>
        <v>69740667</v>
      </c>
      <c r="M8" s="234">
        <v>1970060</v>
      </c>
      <c r="N8" s="222">
        <v>215963</v>
      </c>
      <c r="O8" s="224">
        <v>8804278</v>
      </c>
      <c r="P8" s="222">
        <v>9020241</v>
      </c>
      <c r="Q8" s="235">
        <v>10990301</v>
      </c>
      <c r="R8" s="234">
        <f>'LL30.06.12'!D10</f>
        <v>1922974</v>
      </c>
      <c r="S8" s="222">
        <f>'WLL30.06.12'!F10</f>
        <v>181228</v>
      </c>
      <c r="T8" s="222">
        <f>'M30.06.12'!D10</f>
        <v>8954797</v>
      </c>
      <c r="U8" s="222">
        <f>SUM(S8:T8)</f>
        <v>9136025</v>
      </c>
      <c r="V8" s="235">
        <f>U8+R8</f>
        <v>11058999</v>
      </c>
      <c r="W8" s="234">
        <f>H8-C8</f>
        <v>-48371</v>
      </c>
      <c r="X8" s="222">
        <f>I8-D8</f>
        <v>-1116209</v>
      </c>
      <c r="Y8" s="222">
        <f>J8-E8</f>
        <v>1698925</v>
      </c>
      <c r="Z8" s="222">
        <f>SUM(X8:Y8)</f>
        <v>582716</v>
      </c>
      <c r="AA8" s="235">
        <f>Z8+W8</f>
        <v>534345</v>
      </c>
      <c r="AB8" s="234">
        <f>R8-M8</f>
        <v>-47086</v>
      </c>
      <c r="AC8" s="222">
        <f>S8-N8</f>
        <v>-34735</v>
      </c>
      <c r="AD8" s="222">
        <f>T8-O8</f>
        <v>150519</v>
      </c>
      <c r="AE8" s="222">
        <f>SUM(AC8:AD8)</f>
        <v>115784</v>
      </c>
      <c r="AF8" s="235">
        <f>AE8+AB8</f>
        <v>68698</v>
      </c>
      <c r="AG8" s="242">
        <f>-(AB8)/W8*100</f>
        <v>-97.34344958756279</v>
      </c>
      <c r="AH8" s="221">
        <f>AC8/X8*100</f>
        <v>3.111872418158248</v>
      </c>
      <c r="AI8" s="221">
        <f>AD8/Y8*100</f>
        <v>8.859661256382713</v>
      </c>
      <c r="AJ8" s="221">
        <f>AE8/Z8*100</f>
        <v>19.86971354828081</v>
      </c>
      <c r="AK8" s="246">
        <f>AF8/AA8*100</f>
        <v>12.856487849610271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51">
        <v>3</v>
      </c>
      <c r="B9" s="252" t="s">
        <v>23</v>
      </c>
      <c r="C9" s="223">
        <v>229854</v>
      </c>
      <c r="D9" s="222">
        <v>233002</v>
      </c>
      <c r="E9" s="223">
        <v>13975073</v>
      </c>
      <c r="F9" s="222">
        <v>14208075</v>
      </c>
      <c r="G9" s="235">
        <v>14437929</v>
      </c>
      <c r="H9" s="234">
        <f>'LL30.06.12'!N11</f>
        <v>202495</v>
      </c>
      <c r="I9" s="222">
        <f>'WLL30.06.12'!N11</f>
        <v>314600</v>
      </c>
      <c r="J9" s="222">
        <f>'M30.06.12'!Z11</f>
        <v>14582090</v>
      </c>
      <c r="K9" s="222">
        <f aca="true" t="shared" si="0" ref="K9:K35">SUM(I9:J9)</f>
        <v>14896690</v>
      </c>
      <c r="L9" s="235">
        <f aca="true" t="shared" si="1" ref="L9:L35">K9+H9</f>
        <v>15099185</v>
      </c>
      <c r="M9" s="234">
        <v>227229</v>
      </c>
      <c r="N9" s="222">
        <v>103900</v>
      </c>
      <c r="O9" s="224">
        <v>1161479</v>
      </c>
      <c r="P9" s="222">
        <v>1265379</v>
      </c>
      <c r="Q9" s="235">
        <v>1492608</v>
      </c>
      <c r="R9" s="234">
        <f>'LL30.06.12'!D11</f>
        <v>199830</v>
      </c>
      <c r="S9" s="222">
        <f>'WLL30.06.12'!F11</f>
        <v>102309</v>
      </c>
      <c r="T9" s="222">
        <f>'M30.06.12'!D11</f>
        <v>1168770</v>
      </c>
      <c r="U9" s="222">
        <f aca="true" t="shared" si="2" ref="U9:U32">SUM(S9:T9)</f>
        <v>1271079</v>
      </c>
      <c r="V9" s="235">
        <f aca="true" t="shared" si="3" ref="V9:V32">U9+R9</f>
        <v>1470909</v>
      </c>
      <c r="W9" s="234">
        <f aca="true" t="shared" si="4" ref="W9:Y35">H9-C9</f>
        <v>-27359</v>
      </c>
      <c r="X9" s="222">
        <f t="shared" si="4"/>
        <v>81598</v>
      </c>
      <c r="Y9" s="222">
        <f t="shared" si="4"/>
        <v>607017</v>
      </c>
      <c r="Z9" s="222">
        <f aca="true" t="shared" si="5" ref="Z9:Z32">SUM(X9:Y9)</f>
        <v>688615</v>
      </c>
      <c r="AA9" s="235">
        <f aca="true" t="shared" si="6" ref="AA9:AA32">Z9+W9</f>
        <v>661256</v>
      </c>
      <c r="AB9" s="234">
        <f aca="true" t="shared" si="7" ref="AB9:AD32">R9-M9</f>
        <v>-27399</v>
      </c>
      <c r="AC9" s="222">
        <f t="shared" si="7"/>
        <v>-1591</v>
      </c>
      <c r="AD9" s="222">
        <f t="shared" si="7"/>
        <v>7291</v>
      </c>
      <c r="AE9" s="222">
        <f aca="true" t="shared" si="8" ref="AE9:AE32">SUM(AC9:AD9)</f>
        <v>5700</v>
      </c>
      <c r="AF9" s="235">
        <f aca="true" t="shared" si="9" ref="AF9:AF32">AE9+AB9</f>
        <v>-21699</v>
      </c>
      <c r="AG9" s="242">
        <f aca="true" t="shared" si="10" ref="AG9:AG36">-(AB9)/W9*100</f>
        <v>-100.14620417412917</v>
      </c>
      <c r="AH9" s="221">
        <f aca="true" t="shared" si="11" ref="AH9:AK36">AC9/X9*100</f>
        <v>-1.9498026912424324</v>
      </c>
      <c r="AI9" s="221">
        <f t="shared" si="11"/>
        <v>1.2011195732574211</v>
      </c>
      <c r="AJ9" s="221">
        <f t="shared" si="11"/>
        <v>0.827748451602129</v>
      </c>
      <c r="AK9" s="246">
        <f t="shared" si="11"/>
        <v>-3.2814825120679436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51">
        <v>4</v>
      </c>
      <c r="B10" s="252" t="s">
        <v>24</v>
      </c>
      <c r="C10" s="223">
        <v>610323</v>
      </c>
      <c r="D10" s="222">
        <v>10553322</v>
      </c>
      <c r="E10" s="223">
        <v>52951947</v>
      </c>
      <c r="F10" s="222">
        <v>63505269</v>
      </c>
      <c r="G10" s="235">
        <v>64115592</v>
      </c>
      <c r="H10" s="234">
        <f>'LL30.06.12'!N12</f>
        <v>560786</v>
      </c>
      <c r="I10" s="222">
        <f>'WLL30.06.12'!N12</f>
        <v>9665876</v>
      </c>
      <c r="J10" s="222">
        <f>'M30.06.12'!Z12</f>
        <v>52753502</v>
      </c>
      <c r="K10" s="222">
        <f t="shared" si="0"/>
        <v>62419378</v>
      </c>
      <c r="L10" s="235">
        <f t="shared" si="1"/>
        <v>62980164</v>
      </c>
      <c r="M10" s="234">
        <v>595139</v>
      </c>
      <c r="N10" s="222">
        <v>386867</v>
      </c>
      <c r="O10" s="224">
        <v>5747811</v>
      </c>
      <c r="P10" s="222">
        <v>6134678</v>
      </c>
      <c r="Q10" s="235">
        <v>6729817</v>
      </c>
      <c r="R10" s="234">
        <f>'LL30.06.12'!D12</f>
        <v>544975</v>
      </c>
      <c r="S10" s="222">
        <f>'WLL30.06.12'!F12</f>
        <v>235473</v>
      </c>
      <c r="T10" s="222">
        <f>'M30.06.12'!D12</f>
        <v>5795955</v>
      </c>
      <c r="U10" s="222">
        <f t="shared" si="2"/>
        <v>6031428</v>
      </c>
      <c r="V10" s="235">
        <f t="shared" si="3"/>
        <v>6576403</v>
      </c>
      <c r="W10" s="234">
        <f t="shared" si="4"/>
        <v>-49537</v>
      </c>
      <c r="X10" s="222">
        <f t="shared" si="4"/>
        <v>-887446</v>
      </c>
      <c r="Y10" s="222">
        <f t="shared" si="4"/>
        <v>-198445</v>
      </c>
      <c r="Z10" s="222">
        <f t="shared" si="5"/>
        <v>-1085891</v>
      </c>
      <c r="AA10" s="235">
        <f t="shared" si="6"/>
        <v>-1135428</v>
      </c>
      <c r="AB10" s="234">
        <f t="shared" si="7"/>
        <v>-50164</v>
      </c>
      <c r="AC10" s="222">
        <f t="shared" si="7"/>
        <v>-151394</v>
      </c>
      <c r="AD10" s="222">
        <f t="shared" si="7"/>
        <v>48144</v>
      </c>
      <c r="AE10" s="222">
        <f t="shared" si="8"/>
        <v>-103250</v>
      </c>
      <c r="AF10" s="235">
        <f t="shared" si="9"/>
        <v>-153414</v>
      </c>
      <c r="AG10" s="242">
        <f t="shared" si="10"/>
        <v>-101.26572057250137</v>
      </c>
      <c r="AH10" s="221">
        <f t="shared" si="11"/>
        <v>17.059516860744203</v>
      </c>
      <c r="AI10" s="221">
        <f t="shared" si="11"/>
        <v>-24.260626370026962</v>
      </c>
      <c r="AJ10" s="221">
        <f t="shared" si="11"/>
        <v>9.508320816730224</v>
      </c>
      <c r="AK10" s="246">
        <f t="shared" si="11"/>
        <v>13.511556875468985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51">
        <v>5</v>
      </c>
      <c r="B11" s="252" t="s">
        <v>25</v>
      </c>
      <c r="C11" s="223">
        <v>0</v>
      </c>
      <c r="D11" s="222">
        <v>0</v>
      </c>
      <c r="E11" s="223">
        <v>0</v>
      </c>
      <c r="F11" s="222">
        <v>0</v>
      </c>
      <c r="G11" s="235">
        <v>0</v>
      </c>
      <c r="H11" s="234">
        <f>'LL30.06.12'!N13</f>
        <v>0</v>
      </c>
      <c r="I11" s="222">
        <f>'WLL30.06.12'!N13</f>
        <v>0</v>
      </c>
      <c r="J11" s="222">
        <f>'M30.06.12'!Z13</f>
        <v>0</v>
      </c>
      <c r="K11" s="222">
        <f t="shared" si="0"/>
        <v>0</v>
      </c>
      <c r="L11" s="235">
        <f t="shared" si="1"/>
        <v>0</v>
      </c>
      <c r="M11" s="234">
        <v>0</v>
      </c>
      <c r="N11" s="222">
        <v>0</v>
      </c>
      <c r="O11" s="224">
        <v>0</v>
      </c>
      <c r="P11" s="222">
        <v>0</v>
      </c>
      <c r="Q11" s="235">
        <v>0</v>
      </c>
      <c r="R11" s="234">
        <f>'LL30.06.12'!D13</f>
        <v>0</v>
      </c>
      <c r="S11" s="222">
        <f>'WLL30.06.12'!F13</f>
        <v>0</v>
      </c>
      <c r="T11" s="222">
        <f>'M30.06.12'!D13</f>
        <v>0</v>
      </c>
      <c r="U11" s="222">
        <f t="shared" si="2"/>
        <v>0</v>
      </c>
      <c r="V11" s="235">
        <f t="shared" si="3"/>
        <v>0</v>
      </c>
      <c r="W11" s="234">
        <f t="shared" si="4"/>
        <v>0</v>
      </c>
      <c r="X11" s="222">
        <f t="shared" si="4"/>
        <v>0</v>
      </c>
      <c r="Y11" s="222">
        <f t="shared" si="4"/>
        <v>0</v>
      </c>
      <c r="Z11" s="222">
        <f t="shared" si="5"/>
        <v>0</v>
      </c>
      <c r="AA11" s="235">
        <f t="shared" si="6"/>
        <v>0</v>
      </c>
      <c r="AB11" s="234">
        <f t="shared" si="7"/>
        <v>0</v>
      </c>
      <c r="AC11" s="222">
        <f t="shared" si="7"/>
        <v>0</v>
      </c>
      <c r="AD11" s="222">
        <f t="shared" si="7"/>
        <v>0</v>
      </c>
      <c r="AE11" s="222">
        <f t="shared" si="8"/>
        <v>0</v>
      </c>
      <c r="AF11" s="235">
        <f t="shared" si="9"/>
        <v>0</v>
      </c>
      <c r="AG11" s="242"/>
      <c r="AH11" s="221"/>
      <c r="AI11" s="221"/>
      <c r="AJ11" s="221"/>
      <c r="AK11" s="246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51">
        <v>6</v>
      </c>
      <c r="B12" s="252" t="s">
        <v>26</v>
      </c>
      <c r="C12" s="223">
        <v>1830867</v>
      </c>
      <c r="D12" s="222">
        <v>12545126</v>
      </c>
      <c r="E12" s="223">
        <v>40792632</v>
      </c>
      <c r="F12" s="222">
        <v>53337758</v>
      </c>
      <c r="G12" s="235">
        <v>55168625</v>
      </c>
      <c r="H12" s="234">
        <f>'LL30.06.12'!N14</f>
        <v>1808998</v>
      </c>
      <c r="I12" s="222">
        <f>'WLL30.06.12'!N14</f>
        <v>12531332</v>
      </c>
      <c r="J12" s="222">
        <f>'M30.06.12'!Z14</f>
        <v>41968796</v>
      </c>
      <c r="K12" s="222">
        <f t="shared" si="0"/>
        <v>54500128</v>
      </c>
      <c r="L12" s="235">
        <f t="shared" si="1"/>
        <v>56309126</v>
      </c>
      <c r="M12" s="234">
        <v>1598630</v>
      </c>
      <c r="N12" s="222">
        <v>231887</v>
      </c>
      <c r="O12" s="224">
        <v>4000739</v>
      </c>
      <c r="P12" s="222">
        <v>4232626</v>
      </c>
      <c r="Q12" s="235">
        <v>5831256</v>
      </c>
      <c r="R12" s="234">
        <f>'LL30.06.12'!D14</f>
        <v>1580732</v>
      </c>
      <c r="S12" s="222">
        <f>'WLL30.06.12'!F14</f>
        <v>204783</v>
      </c>
      <c r="T12" s="222">
        <f>'M30.06.12'!D14</f>
        <v>3992925</v>
      </c>
      <c r="U12" s="222">
        <f t="shared" si="2"/>
        <v>4197708</v>
      </c>
      <c r="V12" s="235">
        <f t="shared" si="3"/>
        <v>5778440</v>
      </c>
      <c r="W12" s="234">
        <f t="shared" si="4"/>
        <v>-21869</v>
      </c>
      <c r="X12" s="222">
        <f t="shared" si="4"/>
        <v>-13794</v>
      </c>
      <c r="Y12" s="222">
        <f t="shared" si="4"/>
        <v>1176164</v>
      </c>
      <c r="Z12" s="222">
        <f t="shared" si="5"/>
        <v>1162370</v>
      </c>
      <c r="AA12" s="235">
        <f t="shared" si="6"/>
        <v>1140501</v>
      </c>
      <c r="AB12" s="234">
        <f t="shared" si="7"/>
        <v>-17898</v>
      </c>
      <c r="AC12" s="222">
        <f t="shared" si="7"/>
        <v>-27104</v>
      </c>
      <c r="AD12" s="222">
        <f t="shared" si="7"/>
        <v>-7814</v>
      </c>
      <c r="AE12" s="222">
        <f t="shared" si="8"/>
        <v>-34918</v>
      </c>
      <c r="AF12" s="235">
        <f t="shared" si="9"/>
        <v>-52816</v>
      </c>
      <c r="AG12" s="242">
        <f t="shared" si="10"/>
        <v>-81.84187662901824</v>
      </c>
      <c r="AH12" s="221">
        <f t="shared" si="11"/>
        <v>196.49122807017542</v>
      </c>
      <c r="AI12" s="221">
        <f t="shared" si="11"/>
        <v>-0.6643631330324682</v>
      </c>
      <c r="AJ12" s="221">
        <f t="shared" si="11"/>
        <v>-3.00403485981228</v>
      </c>
      <c r="AK12" s="246">
        <f t="shared" si="11"/>
        <v>-4.630947276679284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51">
        <v>7</v>
      </c>
      <c r="B13" s="252" t="s">
        <v>27</v>
      </c>
      <c r="C13" s="223">
        <v>591881</v>
      </c>
      <c r="D13" s="222">
        <v>7393674</v>
      </c>
      <c r="E13" s="223">
        <v>15172641</v>
      </c>
      <c r="F13" s="222">
        <v>22566315</v>
      </c>
      <c r="G13" s="235">
        <v>23158196</v>
      </c>
      <c r="H13" s="234">
        <f>'LL30.06.12'!N15</f>
        <v>584300</v>
      </c>
      <c r="I13" s="222">
        <f>'WLL30.06.12'!N15</f>
        <v>7520925</v>
      </c>
      <c r="J13" s="222">
        <f>'M30.06.12'!Z15</f>
        <v>15575152</v>
      </c>
      <c r="K13" s="222">
        <f t="shared" si="0"/>
        <v>23096077</v>
      </c>
      <c r="L13" s="235">
        <f t="shared" si="1"/>
        <v>23680377</v>
      </c>
      <c r="M13" s="234">
        <v>542975</v>
      </c>
      <c r="N13" s="222">
        <v>26031</v>
      </c>
      <c r="O13" s="224">
        <v>2972891</v>
      </c>
      <c r="P13" s="222">
        <v>2998922</v>
      </c>
      <c r="Q13" s="235">
        <v>3541897</v>
      </c>
      <c r="R13" s="234">
        <f>'LL30.06.12'!D15</f>
        <v>532725</v>
      </c>
      <c r="S13" s="222">
        <f>'WLL30.06.12'!F15</f>
        <v>24788</v>
      </c>
      <c r="T13" s="222">
        <f>'M30.06.12'!D15</f>
        <v>3008596</v>
      </c>
      <c r="U13" s="222">
        <f t="shared" si="2"/>
        <v>3033384</v>
      </c>
      <c r="V13" s="235">
        <f t="shared" si="3"/>
        <v>3566109</v>
      </c>
      <c r="W13" s="234">
        <f t="shared" si="4"/>
        <v>-7581</v>
      </c>
      <c r="X13" s="222">
        <f t="shared" si="4"/>
        <v>127251</v>
      </c>
      <c r="Y13" s="222">
        <f t="shared" si="4"/>
        <v>402511</v>
      </c>
      <c r="Z13" s="222">
        <f t="shared" si="5"/>
        <v>529762</v>
      </c>
      <c r="AA13" s="235">
        <f t="shared" si="6"/>
        <v>522181</v>
      </c>
      <c r="AB13" s="234">
        <f t="shared" si="7"/>
        <v>-10250</v>
      </c>
      <c r="AC13" s="222">
        <f t="shared" si="7"/>
        <v>-1243</v>
      </c>
      <c r="AD13" s="222">
        <f t="shared" si="7"/>
        <v>35705</v>
      </c>
      <c r="AE13" s="222">
        <f t="shared" si="8"/>
        <v>34462</v>
      </c>
      <c r="AF13" s="235">
        <f t="shared" si="9"/>
        <v>24212</v>
      </c>
      <c r="AG13" s="242">
        <f>-(AB13)/W13*100</f>
        <v>-135.20643714549533</v>
      </c>
      <c r="AH13" s="221">
        <f t="shared" si="11"/>
        <v>-0.9768096124981337</v>
      </c>
      <c r="AI13" s="221">
        <f t="shared" si="11"/>
        <v>8.8705650280365</v>
      </c>
      <c r="AJ13" s="221">
        <f t="shared" si="11"/>
        <v>6.50518534738241</v>
      </c>
      <c r="AK13" s="246">
        <f t="shared" si="11"/>
        <v>4.636706429379851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51">
        <v>8</v>
      </c>
      <c r="B14" s="252" t="s">
        <v>28</v>
      </c>
      <c r="C14" s="223">
        <v>308298</v>
      </c>
      <c r="D14" s="222">
        <v>775634</v>
      </c>
      <c r="E14" s="223">
        <v>7195700</v>
      </c>
      <c r="F14" s="222">
        <v>7971334</v>
      </c>
      <c r="G14" s="235">
        <v>8279632</v>
      </c>
      <c r="H14" s="234">
        <f>'LL30.06.12'!N16</f>
        <v>303148</v>
      </c>
      <c r="I14" s="222">
        <f>'WLL30.06.12'!N16</f>
        <v>720446</v>
      </c>
      <c r="J14" s="222">
        <f>'M30.06.12'!Z16</f>
        <v>6726088</v>
      </c>
      <c r="K14" s="222">
        <f t="shared" si="0"/>
        <v>7446534</v>
      </c>
      <c r="L14" s="235">
        <f t="shared" si="1"/>
        <v>7749682</v>
      </c>
      <c r="M14" s="234">
        <v>301845</v>
      </c>
      <c r="N14" s="222">
        <v>67783</v>
      </c>
      <c r="O14" s="224">
        <v>1609793</v>
      </c>
      <c r="P14" s="222">
        <v>1677576</v>
      </c>
      <c r="Q14" s="235">
        <v>1979421</v>
      </c>
      <c r="R14" s="234">
        <f>'LL30.06.12'!D16</f>
        <v>296623</v>
      </c>
      <c r="S14" s="222">
        <f>'WLL30.06.12'!F16</f>
        <v>64834</v>
      </c>
      <c r="T14" s="222">
        <f>'M30.06.12'!D16</f>
        <v>1416843</v>
      </c>
      <c r="U14" s="222">
        <f t="shared" si="2"/>
        <v>1481677</v>
      </c>
      <c r="V14" s="235">
        <f t="shared" si="3"/>
        <v>1778300</v>
      </c>
      <c r="W14" s="234">
        <f t="shared" si="4"/>
        <v>-5150</v>
      </c>
      <c r="X14" s="222">
        <f t="shared" si="4"/>
        <v>-55188</v>
      </c>
      <c r="Y14" s="222">
        <f t="shared" si="4"/>
        <v>-469612</v>
      </c>
      <c r="Z14" s="222">
        <f t="shared" si="5"/>
        <v>-524800</v>
      </c>
      <c r="AA14" s="235">
        <f t="shared" si="6"/>
        <v>-529950</v>
      </c>
      <c r="AB14" s="234">
        <f t="shared" si="7"/>
        <v>-5222</v>
      </c>
      <c r="AC14" s="222">
        <f t="shared" si="7"/>
        <v>-2949</v>
      </c>
      <c r="AD14" s="222">
        <f t="shared" si="7"/>
        <v>-192950</v>
      </c>
      <c r="AE14" s="222">
        <f t="shared" si="8"/>
        <v>-195899</v>
      </c>
      <c r="AF14" s="235">
        <f t="shared" si="9"/>
        <v>-201121</v>
      </c>
      <c r="AG14" s="242">
        <f t="shared" si="10"/>
        <v>-101.39805825242718</v>
      </c>
      <c r="AH14" s="221">
        <f t="shared" si="11"/>
        <v>5.343552946292672</v>
      </c>
      <c r="AI14" s="221">
        <f t="shared" si="11"/>
        <v>41.087110210130916</v>
      </c>
      <c r="AJ14" s="221">
        <f t="shared" si="11"/>
        <v>37.32831554878049</v>
      </c>
      <c r="AK14" s="246">
        <f t="shared" si="11"/>
        <v>37.95093876780828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51">
        <v>9</v>
      </c>
      <c r="B15" s="252" t="s">
        <v>29</v>
      </c>
      <c r="C15" s="223">
        <v>204312</v>
      </c>
      <c r="D15" s="222">
        <v>738785</v>
      </c>
      <c r="E15" s="223">
        <v>5568050</v>
      </c>
      <c r="F15" s="222">
        <v>6306835</v>
      </c>
      <c r="G15" s="235">
        <v>6511147</v>
      </c>
      <c r="H15" s="234">
        <f>'LL30.06.12'!N17</f>
        <v>202582</v>
      </c>
      <c r="I15" s="222">
        <f>'WLL30.06.12'!N17</f>
        <v>762196</v>
      </c>
      <c r="J15" s="222">
        <f>'M30.06.12'!Z17</f>
        <v>5910516</v>
      </c>
      <c r="K15" s="222">
        <f t="shared" si="0"/>
        <v>6672712</v>
      </c>
      <c r="L15" s="235">
        <f t="shared" si="1"/>
        <v>6875294</v>
      </c>
      <c r="M15" s="234">
        <v>203969</v>
      </c>
      <c r="N15" s="222">
        <v>76531</v>
      </c>
      <c r="O15" s="224">
        <v>969904</v>
      </c>
      <c r="P15" s="222">
        <v>1046435</v>
      </c>
      <c r="Q15" s="235">
        <v>1250404</v>
      </c>
      <c r="R15" s="234">
        <f>'LL30.06.12'!D17</f>
        <v>202242</v>
      </c>
      <c r="S15" s="222">
        <f>'WLL30.06.12'!F17</f>
        <v>76920</v>
      </c>
      <c r="T15" s="222">
        <f>'M30.06.12'!D17</f>
        <v>1035393</v>
      </c>
      <c r="U15" s="222">
        <f t="shared" si="2"/>
        <v>1112313</v>
      </c>
      <c r="V15" s="235">
        <f t="shared" si="3"/>
        <v>1314555</v>
      </c>
      <c r="W15" s="234">
        <f t="shared" si="4"/>
        <v>-1730</v>
      </c>
      <c r="X15" s="222">
        <f t="shared" si="4"/>
        <v>23411</v>
      </c>
      <c r="Y15" s="222">
        <f t="shared" si="4"/>
        <v>342466</v>
      </c>
      <c r="Z15" s="222">
        <f t="shared" si="5"/>
        <v>365877</v>
      </c>
      <c r="AA15" s="235">
        <f t="shared" si="6"/>
        <v>364147</v>
      </c>
      <c r="AB15" s="234">
        <f t="shared" si="7"/>
        <v>-1727</v>
      </c>
      <c r="AC15" s="222">
        <f t="shared" si="7"/>
        <v>389</v>
      </c>
      <c r="AD15" s="222">
        <f t="shared" si="7"/>
        <v>65489</v>
      </c>
      <c r="AE15" s="222">
        <f t="shared" si="8"/>
        <v>65878</v>
      </c>
      <c r="AF15" s="235">
        <f t="shared" si="9"/>
        <v>64151</v>
      </c>
      <c r="AG15" s="242">
        <f t="shared" si="10"/>
        <v>-99.82658959537572</v>
      </c>
      <c r="AH15" s="221">
        <f t="shared" si="11"/>
        <v>1.661612062705566</v>
      </c>
      <c r="AI15" s="221">
        <f t="shared" si="11"/>
        <v>19.122774231602556</v>
      </c>
      <c r="AJ15" s="221">
        <f t="shared" si="11"/>
        <v>18.005504582140993</v>
      </c>
      <c r="AK15" s="246">
        <f t="shared" si="11"/>
        <v>17.616786627378502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51">
        <v>10</v>
      </c>
      <c r="B16" s="252" t="s">
        <v>30</v>
      </c>
      <c r="C16" s="223">
        <v>0</v>
      </c>
      <c r="D16" s="222">
        <v>0</v>
      </c>
      <c r="E16" s="223">
        <v>0</v>
      </c>
      <c r="F16" s="222">
        <v>0</v>
      </c>
      <c r="G16" s="235">
        <v>0</v>
      </c>
      <c r="H16" s="234">
        <f>'LL30.06.12'!N18</f>
        <v>0</v>
      </c>
      <c r="I16" s="222">
        <f>'WLL30.06.12'!N18</f>
        <v>0</v>
      </c>
      <c r="J16" s="222">
        <f>'M30.06.12'!Z18</f>
        <v>0</v>
      </c>
      <c r="K16" s="222">
        <f t="shared" si="0"/>
        <v>0</v>
      </c>
      <c r="L16" s="235">
        <f t="shared" si="1"/>
        <v>0</v>
      </c>
      <c r="M16" s="234">
        <v>0</v>
      </c>
      <c r="N16" s="222">
        <v>0</v>
      </c>
      <c r="O16" s="224">
        <v>0</v>
      </c>
      <c r="P16" s="222">
        <v>0</v>
      </c>
      <c r="Q16" s="235">
        <v>0</v>
      </c>
      <c r="R16" s="234">
        <f>'LL30.06.12'!D18</f>
        <v>0</v>
      </c>
      <c r="S16" s="222">
        <f>'WLL30.06.12'!F18</f>
        <v>0</v>
      </c>
      <c r="T16" s="222">
        <f>'M30.06.12'!D18</f>
        <v>0</v>
      </c>
      <c r="U16" s="222">
        <f t="shared" si="2"/>
        <v>0</v>
      </c>
      <c r="V16" s="235">
        <f t="shared" si="3"/>
        <v>0</v>
      </c>
      <c r="W16" s="234">
        <f t="shared" si="4"/>
        <v>0</v>
      </c>
      <c r="X16" s="222">
        <f t="shared" si="4"/>
        <v>0</v>
      </c>
      <c r="Y16" s="222">
        <f t="shared" si="4"/>
        <v>0</v>
      </c>
      <c r="Z16" s="222">
        <f t="shared" si="5"/>
        <v>0</v>
      </c>
      <c r="AA16" s="235">
        <f t="shared" si="6"/>
        <v>0</v>
      </c>
      <c r="AB16" s="234">
        <f t="shared" si="7"/>
        <v>0</v>
      </c>
      <c r="AC16" s="222">
        <f t="shared" si="7"/>
        <v>0</v>
      </c>
      <c r="AD16" s="222">
        <f t="shared" si="7"/>
        <v>0</v>
      </c>
      <c r="AE16" s="222">
        <f t="shared" si="8"/>
        <v>0</v>
      </c>
      <c r="AF16" s="235">
        <f t="shared" si="9"/>
        <v>0</v>
      </c>
      <c r="AG16" s="242"/>
      <c r="AH16" s="221"/>
      <c r="AI16" s="221"/>
      <c r="AJ16" s="221"/>
      <c r="AK16" s="246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51">
        <v>11</v>
      </c>
      <c r="B17" s="252" t="s">
        <v>31</v>
      </c>
      <c r="C17" s="223">
        <v>2689455</v>
      </c>
      <c r="D17" s="222">
        <v>18002404</v>
      </c>
      <c r="E17" s="223">
        <v>37727062</v>
      </c>
      <c r="F17" s="222">
        <v>55729466</v>
      </c>
      <c r="G17" s="235">
        <v>58418921</v>
      </c>
      <c r="H17" s="234">
        <f>'LL30.06.12'!N19</f>
        <v>2461868</v>
      </c>
      <c r="I17" s="222">
        <f>'WLL30.06.12'!N19</f>
        <v>17919689</v>
      </c>
      <c r="J17" s="222">
        <f>'M30.06.12'!Z19</f>
        <v>38832692</v>
      </c>
      <c r="K17" s="222">
        <f t="shared" si="0"/>
        <v>56752381</v>
      </c>
      <c r="L17" s="235">
        <f t="shared" si="1"/>
        <v>59214249</v>
      </c>
      <c r="M17" s="234">
        <v>1963247</v>
      </c>
      <c r="N17" s="222">
        <v>361714</v>
      </c>
      <c r="O17" s="224">
        <v>6552974</v>
      </c>
      <c r="P17" s="222">
        <v>6914688</v>
      </c>
      <c r="Q17" s="235">
        <v>8877935</v>
      </c>
      <c r="R17" s="234">
        <f>'LL30.06.12'!D19</f>
        <v>1731473</v>
      </c>
      <c r="S17" s="222">
        <f>'WLL30.06.12'!F19</f>
        <v>352263</v>
      </c>
      <c r="T17" s="222">
        <f>'M30.06.12'!D19</f>
        <v>6645259</v>
      </c>
      <c r="U17" s="222">
        <f t="shared" si="2"/>
        <v>6997522</v>
      </c>
      <c r="V17" s="235">
        <f t="shared" si="3"/>
        <v>8728995</v>
      </c>
      <c r="W17" s="234">
        <f t="shared" si="4"/>
        <v>-227587</v>
      </c>
      <c r="X17" s="222">
        <f t="shared" si="4"/>
        <v>-82715</v>
      </c>
      <c r="Y17" s="222">
        <f t="shared" si="4"/>
        <v>1105630</v>
      </c>
      <c r="Z17" s="222">
        <f t="shared" si="5"/>
        <v>1022915</v>
      </c>
      <c r="AA17" s="235">
        <f t="shared" si="6"/>
        <v>795328</v>
      </c>
      <c r="AB17" s="234">
        <f t="shared" si="7"/>
        <v>-231774</v>
      </c>
      <c r="AC17" s="222">
        <f t="shared" si="7"/>
        <v>-9451</v>
      </c>
      <c r="AD17" s="222">
        <f t="shared" si="7"/>
        <v>92285</v>
      </c>
      <c r="AE17" s="222">
        <f t="shared" si="8"/>
        <v>82834</v>
      </c>
      <c r="AF17" s="235">
        <f t="shared" si="9"/>
        <v>-148940</v>
      </c>
      <c r="AG17" s="242">
        <f t="shared" si="10"/>
        <v>-101.83973601304118</v>
      </c>
      <c r="AH17" s="221">
        <f t="shared" si="11"/>
        <v>11.425980777368071</v>
      </c>
      <c r="AI17" s="221">
        <f t="shared" si="11"/>
        <v>8.3468248871684</v>
      </c>
      <c r="AJ17" s="221">
        <f t="shared" si="11"/>
        <v>8.097838041283978</v>
      </c>
      <c r="AK17" s="246">
        <f t="shared" si="11"/>
        <v>-18.726864890963224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51">
        <v>12</v>
      </c>
      <c r="B18" s="252" t="s">
        <v>32</v>
      </c>
      <c r="C18" s="223">
        <v>3189796</v>
      </c>
      <c r="D18" s="222">
        <v>7720347</v>
      </c>
      <c r="E18" s="223">
        <v>26303237</v>
      </c>
      <c r="F18" s="222">
        <v>34023584</v>
      </c>
      <c r="G18" s="235">
        <v>37213380</v>
      </c>
      <c r="H18" s="234">
        <f>'LL30.06.12'!N20</f>
        <v>3166528</v>
      </c>
      <c r="I18" s="222">
        <f>'WLL30.06.12'!N20</f>
        <v>7525287</v>
      </c>
      <c r="J18" s="222">
        <f>'M30.06.12'!Z20</f>
        <v>27139198</v>
      </c>
      <c r="K18" s="222">
        <f t="shared" si="0"/>
        <v>34664485</v>
      </c>
      <c r="L18" s="235">
        <f t="shared" si="1"/>
        <v>37831013</v>
      </c>
      <c r="M18" s="234">
        <v>3065384</v>
      </c>
      <c r="N18" s="222">
        <v>336779</v>
      </c>
      <c r="O18" s="224">
        <v>6775671</v>
      </c>
      <c r="P18" s="222">
        <v>7112450</v>
      </c>
      <c r="Q18" s="235">
        <v>10177834</v>
      </c>
      <c r="R18" s="234">
        <f>'LL30.06.12'!D20</f>
        <v>3041951</v>
      </c>
      <c r="S18" s="222">
        <f>'WLL30.06.12'!F20</f>
        <v>319271</v>
      </c>
      <c r="T18" s="222">
        <f>'M30.06.12'!D20</f>
        <v>6989599</v>
      </c>
      <c r="U18" s="222">
        <f t="shared" si="2"/>
        <v>7308870</v>
      </c>
      <c r="V18" s="235">
        <f t="shared" si="3"/>
        <v>10350821</v>
      </c>
      <c r="W18" s="234">
        <f t="shared" si="4"/>
        <v>-23268</v>
      </c>
      <c r="X18" s="222">
        <f t="shared" si="4"/>
        <v>-195060</v>
      </c>
      <c r="Y18" s="222">
        <f t="shared" si="4"/>
        <v>835961</v>
      </c>
      <c r="Z18" s="222">
        <f t="shared" si="5"/>
        <v>640901</v>
      </c>
      <c r="AA18" s="235">
        <f t="shared" si="6"/>
        <v>617633</v>
      </c>
      <c r="AB18" s="234">
        <f t="shared" si="7"/>
        <v>-23433</v>
      </c>
      <c r="AC18" s="222">
        <f t="shared" si="7"/>
        <v>-17508</v>
      </c>
      <c r="AD18" s="222">
        <f t="shared" si="7"/>
        <v>213928</v>
      </c>
      <c r="AE18" s="222">
        <f t="shared" si="8"/>
        <v>196420</v>
      </c>
      <c r="AF18" s="235">
        <f t="shared" si="9"/>
        <v>172987</v>
      </c>
      <c r="AG18" s="242">
        <f t="shared" si="10"/>
        <v>-100.70912841670965</v>
      </c>
      <c r="AH18" s="221">
        <f t="shared" si="11"/>
        <v>8.975699784681636</v>
      </c>
      <c r="AI18" s="221">
        <f t="shared" si="11"/>
        <v>25.590667507216246</v>
      </c>
      <c r="AJ18" s="221">
        <f t="shared" si="11"/>
        <v>30.647479095835394</v>
      </c>
      <c r="AK18" s="246">
        <f t="shared" si="11"/>
        <v>28.00805656433513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51">
        <v>13</v>
      </c>
      <c r="B19" s="252" t="s">
        <v>33</v>
      </c>
      <c r="C19" s="223">
        <v>1138702</v>
      </c>
      <c r="D19" s="222">
        <v>9630678</v>
      </c>
      <c r="E19" s="223">
        <v>42034322</v>
      </c>
      <c r="F19" s="222">
        <v>51665000</v>
      </c>
      <c r="G19" s="235">
        <v>52803702</v>
      </c>
      <c r="H19" s="234">
        <f>'LL30.06.12'!N21</f>
        <v>1126138</v>
      </c>
      <c r="I19" s="222">
        <f>'WLL30.06.12'!N21</f>
        <v>9777988</v>
      </c>
      <c r="J19" s="222">
        <f>'M30.06.12'!Z21</f>
        <v>43762743</v>
      </c>
      <c r="K19" s="222">
        <f t="shared" si="0"/>
        <v>53540731</v>
      </c>
      <c r="L19" s="235">
        <f t="shared" si="1"/>
        <v>54666869</v>
      </c>
      <c r="M19" s="234">
        <v>851068</v>
      </c>
      <c r="N19" s="222">
        <v>282073</v>
      </c>
      <c r="O19" s="224">
        <v>4537780</v>
      </c>
      <c r="P19" s="222">
        <v>4819853</v>
      </c>
      <c r="Q19" s="235">
        <v>5670921</v>
      </c>
      <c r="R19" s="234">
        <f>'LL30.06.12'!D21</f>
        <v>838846</v>
      </c>
      <c r="S19" s="222">
        <f>'WLL30.06.12'!F21</f>
        <v>276945</v>
      </c>
      <c r="T19" s="222">
        <f>'M30.06.12'!D21</f>
        <v>4564882</v>
      </c>
      <c r="U19" s="222">
        <f t="shared" si="2"/>
        <v>4841827</v>
      </c>
      <c r="V19" s="235">
        <f t="shared" si="3"/>
        <v>5680673</v>
      </c>
      <c r="W19" s="234">
        <f t="shared" si="4"/>
        <v>-12564</v>
      </c>
      <c r="X19" s="222">
        <f t="shared" si="4"/>
        <v>147310</v>
      </c>
      <c r="Y19" s="222">
        <f t="shared" si="4"/>
        <v>1728421</v>
      </c>
      <c r="Z19" s="222">
        <f t="shared" si="5"/>
        <v>1875731</v>
      </c>
      <c r="AA19" s="235">
        <f t="shared" si="6"/>
        <v>1863167</v>
      </c>
      <c r="AB19" s="234">
        <f t="shared" si="7"/>
        <v>-12222</v>
      </c>
      <c r="AC19" s="222">
        <f t="shared" si="7"/>
        <v>-5128</v>
      </c>
      <c r="AD19" s="222">
        <f t="shared" si="7"/>
        <v>27102</v>
      </c>
      <c r="AE19" s="222">
        <f t="shared" si="8"/>
        <v>21974</v>
      </c>
      <c r="AF19" s="235">
        <f t="shared" si="9"/>
        <v>9752</v>
      </c>
      <c r="AG19" s="242">
        <f t="shared" si="10"/>
        <v>-97.27793696275072</v>
      </c>
      <c r="AH19" s="221">
        <f t="shared" si="11"/>
        <v>-3.4810942909510554</v>
      </c>
      <c r="AI19" s="221">
        <f t="shared" si="11"/>
        <v>1.5680207542028244</v>
      </c>
      <c r="AJ19" s="221">
        <f t="shared" si="11"/>
        <v>1.1714899417880282</v>
      </c>
      <c r="AK19" s="246">
        <f t="shared" si="11"/>
        <v>0.5234098714715321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51">
        <v>14</v>
      </c>
      <c r="B20" s="252" t="s">
        <v>34</v>
      </c>
      <c r="C20" s="223">
        <v>2645757</v>
      </c>
      <c r="D20" s="222">
        <v>20601053</v>
      </c>
      <c r="E20" s="223">
        <v>49887815</v>
      </c>
      <c r="F20" s="222">
        <v>70488868</v>
      </c>
      <c r="G20" s="235">
        <v>73134625</v>
      </c>
      <c r="H20" s="234">
        <f>'LL30.06.12'!N22</f>
        <v>2625472</v>
      </c>
      <c r="I20" s="222">
        <f>'WLL30.06.12'!N22</f>
        <v>20428201</v>
      </c>
      <c r="J20" s="222">
        <f>'M30.06.12'!Z22</f>
        <v>51140843</v>
      </c>
      <c r="K20" s="222">
        <f t="shared" si="0"/>
        <v>71569044</v>
      </c>
      <c r="L20" s="235">
        <f t="shared" si="1"/>
        <v>74194516</v>
      </c>
      <c r="M20" s="234">
        <v>2240187</v>
      </c>
      <c r="N20" s="222">
        <v>206044</v>
      </c>
      <c r="O20" s="224">
        <v>6020021</v>
      </c>
      <c r="P20" s="222">
        <v>6226065</v>
      </c>
      <c r="Q20" s="235">
        <v>8466252</v>
      </c>
      <c r="R20" s="234">
        <f>'LL30.06.12'!D22</f>
        <v>2215255</v>
      </c>
      <c r="S20" s="222">
        <f>'WLL30.06.12'!F22</f>
        <v>192568</v>
      </c>
      <c r="T20" s="222">
        <f>'M30.06.12'!D22</f>
        <v>5907143</v>
      </c>
      <c r="U20" s="222">
        <f t="shared" si="2"/>
        <v>6099711</v>
      </c>
      <c r="V20" s="235">
        <f t="shared" si="3"/>
        <v>8314966</v>
      </c>
      <c r="W20" s="234">
        <f t="shared" si="4"/>
        <v>-20285</v>
      </c>
      <c r="X20" s="222">
        <f t="shared" si="4"/>
        <v>-172852</v>
      </c>
      <c r="Y20" s="222">
        <f t="shared" si="4"/>
        <v>1253028</v>
      </c>
      <c r="Z20" s="222">
        <f t="shared" si="5"/>
        <v>1080176</v>
      </c>
      <c r="AA20" s="235">
        <f t="shared" si="6"/>
        <v>1059891</v>
      </c>
      <c r="AB20" s="234">
        <f t="shared" si="7"/>
        <v>-24932</v>
      </c>
      <c r="AC20" s="222">
        <f t="shared" si="7"/>
        <v>-13476</v>
      </c>
      <c r="AD20" s="222">
        <f t="shared" si="7"/>
        <v>-112878</v>
      </c>
      <c r="AE20" s="222">
        <f t="shared" si="8"/>
        <v>-126354</v>
      </c>
      <c r="AF20" s="235">
        <f t="shared" si="9"/>
        <v>-151286</v>
      </c>
      <c r="AG20" s="242">
        <f t="shared" si="10"/>
        <v>-122.90855311806754</v>
      </c>
      <c r="AH20" s="221">
        <f t="shared" si="11"/>
        <v>7.7962650128433575</v>
      </c>
      <c r="AI20" s="221">
        <f t="shared" si="11"/>
        <v>-9.008418008216895</v>
      </c>
      <c r="AJ20" s="221">
        <f t="shared" si="11"/>
        <v>-11.697538178963427</v>
      </c>
      <c r="AK20" s="246">
        <f t="shared" si="11"/>
        <v>-14.27373192149004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51">
        <v>15</v>
      </c>
      <c r="B21" s="252" t="s">
        <v>35</v>
      </c>
      <c r="C21" s="223">
        <v>252373</v>
      </c>
      <c r="D21" s="222">
        <v>224755</v>
      </c>
      <c r="E21" s="223">
        <v>8293562</v>
      </c>
      <c r="F21" s="222">
        <v>8518317</v>
      </c>
      <c r="G21" s="235">
        <v>8770690</v>
      </c>
      <c r="H21" s="234">
        <f>'LL30.06.12'!N23</f>
        <v>251776</v>
      </c>
      <c r="I21" s="222">
        <f>'WLL30.06.12'!N23</f>
        <v>240870</v>
      </c>
      <c r="J21" s="222">
        <f>'M30.06.12'!Z23</f>
        <v>8700789</v>
      </c>
      <c r="K21" s="222">
        <f t="shared" si="0"/>
        <v>8941659</v>
      </c>
      <c r="L21" s="235">
        <f t="shared" si="1"/>
        <v>9193435</v>
      </c>
      <c r="M21" s="234">
        <v>252129</v>
      </c>
      <c r="N21" s="222">
        <v>149408</v>
      </c>
      <c r="O21" s="224">
        <v>1466940</v>
      </c>
      <c r="P21" s="222">
        <v>1616348</v>
      </c>
      <c r="Q21" s="235">
        <v>1868477</v>
      </c>
      <c r="R21" s="234">
        <f>'LL30.06.12'!D23</f>
        <v>251540</v>
      </c>
      <c r="S21" s="222">
        <f>'WLL30.06.12'!F23</f>
        <v>151210</v>
      </c>
      <c r="T21" s="222">
        <f>'M30.06.12'!D23</f>
        <v>1522213</v>
      </c>
      <c r="U21" s="222">
        <f t="shared" si="2"/>
        <v>1673423</v>
      </c>
      <c r="V21" s="235">
        <f t="shared" si="3"/>
        <v>1924963</v>
      </c>
      <c r="W21" s="234">
        <f t="shared" si="4"/>
        <v>-597</v>
      </c>
      <c r="X21" s="222">
        <f t="shared" si="4"/>
        <v>16115</v>
      </c>
      <c r="Y21" s="222">
        <f t="shared" si="4"/>
        <v>407227</v>
      </c>
      <c r="Z21" s="222">
        <f t="shared" si="5"/>
        <v>423342</v>
      </c>
      <c r="AA21" s="235">
        <f t="shared" si="6"/>
        <v>422745</v>
      </c>
      <c r="AB21" s="234">
        <f t="shared" si="7"/>
        <v>-589</v>
      </c>
      <c r="AC21" s="222">
        <f t="shared" si="7"/>
        <v>1802</v>
      </c>
      <c r="AD21" s="222">
        <f t="shared" si="7"/>
        <v>55273</v>
      </c>
      <c r="AE21" s="222">
        <f t="shared" si="8"/>
        <v>57075</v>
      </c>
      <c r="AF21" s="235">
        <f t="shared" si="9"/>
        <v>56486</v>
      </c>
      <c r="AG21" s="242">
        <f t="shared" si="10"/>
        <v>-98.65996649916248</v>
      </c>
      <c r="AH21" s="221">
        <f t="shared" si="11"/>
        <v>11.182128451753025</v>
      </c>
      <c r="AI21" s="221">
        <f t="shared" si="11"/>
        <v>13.573019470712893</v>
      </c>
      <c r="AJ21" s="221">
        <f t="shared" si="11"/>
        <v>13.482007454965489</v>
      </c>
      <c r="AK21" s="246">
        <f t="shared" si="11"/>
        <v>13.361719239730807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51">
        <v>16</v>
      </c>
      <c r="B22" s="252" t="s">
        <v>36</v>
      </c>
      <c r="C22" s="223">
        <v>0</v>
      </c>
      <c r="D22" s="222">
        <v>0</v>
      </c>
      <c r="E22" s="223">
        <v>0</v>
      </c>
      <c r="F22" s="222">
        <v>0</v>
      </c>
      <c r="G22" s="235">
        <v>0</v>
      </c>
      <c r="H22" s="234">
        <f>'LL30.06.12'!N24</f>
        <v>0</v>
      </c>
      <c r="I22" s="222">
        <f>'WLL30.06.12'!N24</f>
        <v>0</v>
      </c>
      <c r="J22" s="222">
        <f>'M30.06.12'!Z24</f>
        <v>0</v>
      </c>
      <c r="K22" s="222">
        <f t="shared" si="0"/>
        <v>0</v>
      </c>
      <c r="L22" s="235">
        <f t="shared" si="1"/>
        <v>0</v>
      </c>
      <c r="M22" s="234">
        <v>0</v>
      </c>
      <c r="N22" s="222">
        <v>0</v>
      </c>
      <c r="O22" s="224">
        <v>0</v>
      </c>
      <c r="P22" s="222">
        <v>0</v>
      </c>
      <c r="Q22" s="235">
        <v>0</v>
      </c>
      <c r="R22" s="234">
        <f>'LL30.06.12'!D24</f>
        <v>0</v>
      </c>
      <c r="S22" s="222">
        <f>'WLL30.06.12'!F24</f>
        <v>0</v>
      </c>
      <c r="T22" s="222">
        <f>'M30.06.12'!D24</f>
        <v>0</v>
      </c>
      <c r="U22" s="222">
        <f t="shared" si="2"/>
        <v>0</v>
      </c>
      <c r="V22" s="235">
        <f t="shared" si="3"/>
        <v>0</v>
      </c>
      <c r="W22" s="234">
        <f t="shared" si="4"/>
        <v>0</v>
      </c>
      <c r="X22" s="222">
        <f t="shared" si="4"/>
        <v>0</v>
      </c>
      <c r="Y22" s="222">
        <f t="shared" si="4"/>
        <v>0</v>
      </c>
      <c r="Z22" s="222">
        <f t="shared" si="5"/>
        <v>0</v>
      </c>
      <c r="AA22" s="235">
        <f t="shared" si="6"/>
        <v>0</v>
      </c>
      <c r="AB22" s="234">
        <f t="shared" si="7"/>
        <v>0</v>
      </c>
      <c r="AC22" s="222">
        <f t="shared" si="7"/>
        <v>0</v>
      </c>
      <c r="AD22" s="222">
        <f t="shared" si="7"/>
        <v>0</v>
      </c>
      <c r="AE22" s="222">
        <f t="shared" si="8"/>
        <v>0</v>
      </c>
      <c r="AF22" s="235">
        <f t="shared" si="9"/>
        <v>0</v>
      </c>
      <c r="AG22" s="242"/>
      <c r="AH22" s="221"/>
      <c r="AI22" s="221"/>
      <c r="AJ22" s="221"/>
      <c r="AK22" s="246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51">
        <v>17</v>
      </c>
      <c r="B23" s="252" t="s">
        <v>37</v>
      </c>
      <c r="C23" s="223">
        <v>462793</v>
      </c>
      <c r="D23" s="222">
        <v>3468706</v>
      </c>
      <c r="E23" s="223">
        <v>23150229</v>
      </c>
      <c r="F23" s="222">
        <v>26618935</v>
      </c>
      <c r="G23" s="235">
        <v>27081728</v>
      </c>
      <c r="H23" s="234">
        <f>'LL30.06.12'!N25</f>
        <v>396342</v>
      </c>
      <c r="I23" s="222">
        <f>'WLL30.06.12'!N25</f>
        <v>3647565</v>
      </c>
      <c r="J23" s="222">
        <f>'M30.06.12'!Z25</f>
        <v>22901033</v>
      </c>
      <c r="K23" s="222">
        <f t="shared" si="0"/>
        <v>26548598</v>
      </c>
      <c r="L23" s="235">
        <f t="shared" si="1"/>
        <v>26944940</v>
      </c>
      <c r="M23" s="234">
        <v>451480</v>
      </c>
      <c r="N23" s="222">
        <v>130341</v>
      </c>
      <c r="O23" s="224">
        <v>4314273</v>
      </c>
      <c r="P23" s="222">
        <v>4444614</v>
      </c>
      <c r="Q23" s="235">
        <v>4896094</v>
      </c>
      <c r="R23" s="234">
        <f>'LL30.06.12'!D25</f>
        <v>384847</v>
      </c>
      <c r="S23" s="222">
        <f>'WLL30.06.12'!F25</f>
        <v>130168</v>
      </c>
      <c r="T23" s="222">
        <f>'M30.06.12'!D25</f>
        <v>4332076</v>
      </c>
      <c r="U23" s="222">
        <f t="shared" si="2"/>
        <v>4462244</v>
      </c>
      <c r="V23" s="235">
        <f t="shared" si="3"/>
        <v>4847091</v>
      </c>
      <c r="W23" s="234">
        <f t="shared" si="4"/>
        <v>-66451</v>
      </c>
      <c r="X23" s="222">
        <f t="shared" si="4"/>
        <v>178859</v>
      </c>
      <c r="Y23" s="222">
        <f t="shared" si="4"/>
        <v>-249196</v>
      </c>
      <c r="Z23" s="222">
        <f t="shared" si="5"/>
        <v>-70337</v>
      </c>
      <c r="AA23" s="235">
        <f t="shared" si="6"/>
        <v>-136788</v>
      </c>
      <c r="AB23" s="234">
        <f t="shared" si="7"/>
        <v>-66633</v>
      </c>
      <c r="AC23" s="222">
        <f t="shared" si="7"/>
        <v>-173</v>
      </c>
      <c r="AD23" s="222">
        <f t="shared" si="7"/>
        <v>17803</v>
      </c>
      <c r="AE23" s="222">
        <f t="shared" si="8"/>
        <v>17630</v>
      </c>
      <c r="AF23" s="235">
        <f t="shared" si="9"/>
        <v>-49003</v>
      </c>
      <c r="AG23" s="242">
        <f t="shared" si="10"/>
        <v>-100.27388602127884</v>
      </c>
      <c r="AH23" s="221">
        <f t="shared" si="11"/>
        <v>-0.09672423529148659</v>
      </c>
      <c r="AI23" s="221">
        <f t="shared" si="11"/>
        <v>-7.1441756689513465</v>
      </c>
      <c r="AJ23" s="221">
        <f t="shared" si="11"/>
        <v>-25.06504400244537</v>
      </c>
      <c r="AK23" s="246">
        <f t="shared" si="11"/>
        <v>35.82404889317776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51">
        <v>18</v>
      </c>
      <c r="B24" s="252" t="s">
        <v>38</v>
      </c>
      <c r="C24" s="223">
        <v>1442370</v>
      </c>
      <c r="D24" s="222">
        <v>9471383</v>
      </c>
      <c r="E24" s="223">
        <v>22491648</v>
      </c>
      <c r="F24" s="222">
        <v>31963031</v>
      </c>
      <c r="G24" s="235">
        <v>33405401</v>
      </c>
      <c r="H24" s="234">
        <f>'LL30.06.12'!N26</f>
        <v>1430207</v>
      </c>
      <c r="I24" s="222">
        <f>'WLL30.06.12'!N26</f>
        <v>8556049</v>
      </c>
      <c r="J24" s="222">
        <f>'M30.06.12'!Z26</f>
        <v>22502196</v>
      </c>
      <c r="K24" s="222">
        <f t="shared" si="0"/>
        <v>31058245</v>
      </c>
      <c r="L24" s="235">
        <f t="shared" si="1"/>
        <v>32488452</v>
      </c>
      <c r="M24" s="234">
        <v>1089917</v>
      </c>
      <c r="N24" s="222">
        <v>57261</v>
      </c>
      <c r="O24" s="224">
        <v>4630076</v>
      </c>
      <c r="P24" s="222">
        <v>4687337</v>
      </c>
      <c r="Q24" s="235">
        <v>5777254</v>
      </c>
      <c r="R24" s="234">
        <f>'LL30.06.12'!D26</f>
        <v>1082578</v>
      </c>
      <c r="S24" s="222">
        <f>'WLL30.06.12'!F26</f>
        <v>54518</v>
      </c>
      <c r="T24" s="222">
        <f>'M30.06.12'!D26</f>
        <v>4295829</v>
      </c>
      <c r="U24" s="222">
        <f t="shared" si="2"/>
        <v>4350347</v>
      </c>
      <c r="V24" s="235">
        <f t="shared" si="3"/>
        <v>5432925</v>
      </c>
      <c r="W24" s="234">
        <f t="shared" si="4"/>
        <v>-12163</v>
      </c>
      <c r="X24" s="222">
        <f t="shared" si="4"/>
        <v>-915334</v>
      </c>
      <c r="Y24" s="222">
        <f t="shared" si="4"/>
        <v>10548</v>
      </c>
      <c r="Z24" s="222">
        <f t="shared" si="5"/>
        <v>-904786</v>
      </c>
      <c r="AA24" s="235">
        <f t="shared" si="6"/>
        <v>-916949</v>
      </c>
      <c r="AB24" s="234">
        <f t="shared" si="7"/>
        <v>-7339</v>
      </c>
      <c r="AC24" s="222">
        <f t="shared" si="7"/>
        <v>-2743</v>
      </c>
      <c r="AD24" s="222">
        <f t="shared" si="7"/>
        <v>-334247</v>
      </c>
      <c r="AE24" s="222">
        <f t="shared" si="8"/>
        <v>-336990</v>
      </c>
      <c r="AF24" s="235">
        <f t="shared" si="9"/>
        <v>-344329</v>
      </c>
      <c r="AG24" s="242">
        <f t="shared" si="10"/>
        <v>-60.33873222066924</v>
      </c>
      <c r="AH24" s="221">
        <f t="shared" si="11"/>
        <v>0.29967203228548267</v>
      </c>
      <c r="AI24" s="221">
        <f t="shared" si="11"/>
        <v>-3168.818733409177</v>
      </c>
      <c r="AJ24" s="221">
        <f t="shared" si="11"/>
        <v>37.245271257512826</v>
      </c>
      <c r="AK24" s="246">
        <f t="shared" si="11"/>
        <v>37.5515977442584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51">
        <v>19</v>
      </c>
      <c r="B25" s="252" t="s">
        <v>39</v>
      </c>
      <c r="C25" s="223">
        <v>1164307</v>
      </c>
      <c r="D25" s="222">
        <v>14060872</v>
      </c>
      <c r="E25" s="223">
        <v>35116323</v>
      </c>
      <c r="F25" s="222">
        <v>49177195</v>
      </c>
      <c r="G25" s="235">
        <v>50341502</v>
      </c>
      <c r="H25" s="234">
        <f>'LL30.06.12'!N27</f>
        <v>1126958</v>
      </c>
      <c r="I25" s="222">
        <f>'WLL30.06.12'!N27</f>
        <v>13096195</v>
      </c>
      <c r="J25" s="222">
        <f>'M30.06.12'!Z27</f>
        <v>36190943</v>
      </c>
      <c r="K25" s="222">
        <f t="shared" si="0"/>
        <v>49287138</v>
      </c>
      <c r="L25" s="235">
        <f t="shared" si="1"/>
        <v>50414096</v>
      </c>
      <c r="M25" s="234">
        <v>1046625</v>
      </c>
      <c r="N25" s="222">
        <v>207161</v>
      </c>
      <c r="O25" s="224">
        <v>5444689</v>
      </c>
      <c r="P25" s="222">
        <v>5651850</v>
      </c>
      <c r="Q25" s="235">
        <v>6698475</v>
      </c>
      <c r="R25" s="234">
        <f>'LL30.06.12'!D27</f>
        <v>1014092</v>
      </c>
      <c r="S25" s="222">
        <f>'WLL30.06.12'!F27</f>
        <v>194168</v>
      </c>
      <c r="T25" s="222">
        <f>'M30.06.12'!D27</f>
        <v>5512002</v>
      </c>
      <c r="U25" s="222">
        <f t="shared" si="2"/>
        <v>5706170</v>
      </c>
      <c r="V25" s="235">
        <f t="shared" si="3"/>
        <v>6720262</v>
      </c>
      <c r="W25" s="234">
        <f t="shared" si="4"/>
        <v>-37349</v>
      </c>
      <c r="X25" s="222">
        <f t="shared" si="4"/>
        <v>-964677</v>
      </c>
      <c r="Y25" s="222">
        <f t="shared" si="4"/>
        <v>1074620</v>
      </c>
      <c r="Z25" s="222">
        <f t="shared" si="5"/>
        <v>109943</v>
      </c>
      <c r="AA25" s="235">
        <f t="shared" si="6"/>
        <v>72594</v>
      </c>
      <c r="AB25" s="234">
        <f t="shared" si="7"/>
        <v>-32533</v>
      </c>
      <c r="AC25" s="222">
        <f t="shared" si="7"/>
        <v>-12993</v>
      </c>
      <c r="AD25" s="222">
        <f t="shared" si="7"/>
        <v>67313</v>
      </c>
      <c r="AE25" s="222">
        <f t="shared" si="8"/>
        <v>54320</v>
      </c>
      <c r="AF25" s="235">
        <f t="shared" si="9"/>
        <v>21787</v>
      </c>
      <c r="AG25" s="242">
        <f t="shared" si="10"/>
        <v>-87.1054111221184</v>
      </c>
      <c r="AH25" s="221">
        <f t="shared" si="11"/>
        <v>1.346875689997792</v>
      </c>
      <c r="AI25" s="221">
        <f t="shared" si="11"/>
        <v>6.263888630399583</v>
      </c>
      <c r="AJ25" s="221">
        <f t="shared" si="11"/>
        <v>49.407420208653576</v>
      </c>
      <c r="AK25" s="246">
        <f t="shared" si="11"/>
        <v>30.012122213957078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51">
        <v>20</v>
      </c>
      <c r="B26" s="252" t="s">
        <v>40</v>
      </c>
      <c r="C26" s="223">
        <v>1859512</v>
      </c>
      <c r="D26" s="222">
        <v>13039955</v>
      </c>
      <c r="E26" s="223">
        <v>51452554</v>
      </c>
      <c r="F26" s="222">
        <v>64492509</v>
      </c>
      <c r="G26" s="235">
        <v>66352021</v>
      </c>
      <c r="H26" s="234">
        <f>'LL30.06.12'!N28</f>
        <v>1833663</v>
      </c>
      <c r="I26" s="222">
        <f>'WLL30.06.12'!N28</f>
        <v>12838704</v>
      </c>
      <c r="J26" s="222">
        <f>'M30.06.12'!Z28</f>
        <v>52688362</v>
      </c>
      <c r="K26" s="222">
        <f t="shared" si="0"/>
        <v>65527066</v>
      </c>
      <c r="L26" s="235">
        <f t="shared" si="1"/>
        <v>67360729</v>
      </c>
      <c r="M26" s="234">
        <v>1665407</v>
      </c>
      <c r="N26" s="222">
        <v>417327</v>
      </c>
      <c r="O26" s="224">
        <v>7624774</v>
      </c>
      <c r="P26" s="222">
        <v>8042101</v>
      </c>
      <c r="Q26" s="235">
        <v>9707508</v>
      </c>
      <c r="R26" s="234">
        <f>'LL30.06.12'!D28</f>
        <v>1638763</v>
      </c>
      <c r="S26" s="222">
        <f>'WLL30.06.12'!F28</f>
        <v>211908</v>
      </c>
      <c r="T26" s="222">
        <f>'M30.06.12'!D28</f>
        <v>7656220</v>
      </c>
      <c r="U26" s="222">
        <f t="shared" si="2"/>
        <v>7868128</v>
      </c>
      <c r="V26" s="235">
        <f t="shared" si="3"/>
        <v>9506891</v>
      </c>
      <c r="W26" s="234">
        <f t="shared" si="4"/>
        <v>-25849</v>
      </c>
      <c r="X26" s="222">
        <f t="shared" si="4"/>
        <v>-201251</v>
      </c>
      <c r="Y26" s="222">
        <f t="shared" si="4"/>
        <v>1235808</v>
      </c>
      <c r="Z26" s="222">
        <f t="shared" si="5"/>
        <v>1034557</v>
      </c>
      <c r="AA26" s="235">
        <f t="shared" si="6"/>
        <v>1008708</v>
      </c>
      <c r="AB26" s="234">
        <f t="shared" si="7"/>
        <v>-26644</v>
      </c>
      <c r="AC26" s="222">
        <f t="shared" si="7"/>
        <v>-205419</v>
      </c>
      <c r="AD26" s="222">
        <f t="shared" si="7"/>
        <v>31446</v>
      </c>
      <c r="AE26" s="222">
        <f t="shared" si="8"/>
        <v>-173973</v>
      </c>
      <c r="AF26" s="235">
        <f t="shared" si="9"/>
        <v>-200617</v>
      </c>
      <c r="AG26" s="242">
        <f t="shared" si="10"/>
        <v>-103.07555418004566</v>
      </c>
      <c r="AH26" s="221">
        <f t="shared" si="11"/>
        <v>102.07104560971125</v>
      </c>
      <c r="AI26" s="221">
        <f t="shared" si="11"/>
        <v>2.544570030295968</v>
      </c>
      <c r="AJ26" s="221">
        <f t="shared" si="11"/>
        <v>-16.81618315858865</v>
      </c>
      <c r="AK26" s="246">
        <f t="shared" si="11"/>
        <v>-19.888510847539624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51">
        <v>21</v>
      </c>
      <c r="B27" s="252" t="s">
        <v>41</v>
      </c>
      <c r="C27" s="223">
        <v>0</v>
      </c>
      <c r="D27" s="222">
        <v>0</v>
      </c>
      <c r="E27" s="223">
        <v>0</v>
      </c>
      <c r="F27" s="222">
        <v>0</v>
      </c>
      <c r="G27" s="235">
        <v>0</v>
      </c>
      <c r="H27" s="234">
        <f>'LL30.06.12'!N29</f>
        <v>0</v>
      </c>
      <c r="I27" s="222">
        <f>'WLL30.06.12'!N29</f>
        <v>0</v>
      </c>
      <c r="J27" s="222">
        <f>'M30.06.12'!Z29</f>
        <v>0</v>
      </c>
      <c r="K27" s="222">
        <f t="shared" si="0"/>
        <v>0</v>
      </c>
      <c r="L27" s="235">
        <f t="shared" si="1"/>
        <v>0</v>
      </c>
      <c r="M27" s="234">
        <v>0</v>
      </c>
      <c r="N27" s="222">
        <v>0</v>
      </c>
      <c r="O27" s="224">
        <v>0</v>
      </c>
      <c r="P27" s="222">
        <v>0</v>
      </c>
      <c r="Q27" s="235">
        <v>0</v>
      </c>
      <c r="R27" s="234">
        <f>'LL30.06.12'!D29</f>
        <v>0</v>
      </c>
      <c r="S27" s="222">
        <f>'WLL30.06.12'!F29</f>
        <v>0</v>
      </c>
      <c r="T27" s="222">
        <f>'M30.06.12'!D29</f>
        <v>0</v>
      </c>
      <c r="U27" s="222">
        <f t="shared" si="2"/>
        <v>0</v>
      </c>
      <c r="V27" s="235">
        <f t="shared" si="3"/>
        <v>0</v>
      </c>
      <c r="W27" s="234">
        <f t="shared" si="4"/>
        <v>0</v>
      </c>
      <c r="X27" s="222">
        <f t="shared" si="4"/>
        <v>0</v>
      </c>
      <c r="Y27" s="222">
        <f t="shared" si="4"/>
        <v>0</v>
      </c>
      <c r="Z27" s="222">
        <f t="shared" si="5"/>
        <v>0</v>
      </c>
      <c r="AA27" s="235">
        <f t="shared" si="6"/>
        <v>0</v>
      </c>
      <c r="AB27" s="234">
        <f t="shared" si="7"/>
        <v>0</v>
      </c>
      <c r="AC27" s="222">
        <f t="shared" si="7"/>
        <v>0</v>
      </c>
      <c r="AD27" s="222">
        <f t="shared" si="7"/>
        <v>0</v>
      </c>
      <c r="AE27" s="222">
        <f t="shared" si="8"/>
        <v>0</v>
      </c>
      <c r="AF27" s="235">
        <f t="shared" si="9"/>
        <v>0</v>
      </c>
      <c r="AG27" s="242"/>
      <c r="AH27" s="221"/>
      <c r="AI27" s="221"/>
      <c r="AJ27" s="221"/>
      <c r="AK27" s="246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51">
        <v>22</v>
      </c>
      <c r="B28" s="252" t="s">
        <v>42</v>
      </c>
      <c r="C28" s="223">
        <v>1272212</v>
      </c>
      <c r="D28" s="222">
        <v>18441295</v>
      </c>
      <c r="E28" s="223">
        <v>56658020</v>
      </c>
      <c r="F28" s="222">
        <v>75099315</v>
      </c>
      <c r="G28" s="235">
        <v>76371527</v>
      </c>
      <c r="H28" s="234">
        <f>'LL30.06.12'!N30</f>
        <v>1189362</v>
      </c>
      <c r="I28" s="222">
        <f>'WLL30.06.12'!N30</f>
        <v>18413400</v>
      </c>
      <c r="J28" s="222">
        <f>'M30.06.12'!Z30</f>
        <v>59016509</v>
      </c>
      <c r="K28" s="222">
        <f t="shared" si="0"/>
        <v>77429909</v>
      </c>
      <c r="L28" s="235">
        <f t="shared" si="1"/>
        <v>78619271</v>
      </c>
      <c r="M28" s="234">
        <v>1167606</v>
      </c>
      <c r="N28" s="222">
        <v>449328</v>
      </c>
      <c r="O28" s="224">
        <v>9667435</v>
      </c>
      <c r="P28" s="222">
        <v>10116763</v>
      </c>
      <c r="Q28" s="235">
        <v>11284369</v>
      </c>
      <c r="R28" s="234">
        <f>'LL30.06.12'!D30</f>
        <v>1084024</v>
      </c>
      <c r="S28" s="222">
        <f>'WLL30.06.12'!F30</f>
        <v>439083</v>
      </c>
      <c r="T28" s="222">
        <f>'M30.06.12'!D30</f>
        <v>9617035</v>
      </c>
      <c r="U28" s="222">
        <f t="shared" si="2"/>
        <v>10056118</v>
      </c>
      <c r="V28" s="235">
        <f t="shared" si="3"/>
        <v>11140142</v>
      </c>
      <c r="W28" s="234">
        <f t="shared" si="4"/>
        <v>-82850</v>
      </c>
      <c r="X28" s="222">
        <f t="shared" si="4"/>
        <v>-27895</v>
      </c>
      <c r="Y28" s="222">
        <f t="shared" si="4"/>
        <v>2358489</v>
      </c>
      <c r="Z28" s="222">
        <f t="shared" si="5"/>
        <v>2330594</v>
      </c>
      <c r="AA28" s="235">
        <f t="shared" si="6"/>
        <v>2247744</v>
      </c>
      <c r="AB28" s="234">
        <f t="shared" si="7"/>
        <v>-83582</v>
      </c>
      <c r="AC28" s="222">
        <f t="shared" si="7"/>
        <v>-10245</v>
      </c>
      <c r="AD28" s="222">
        <f t="shared" si="7"/>
        <v>-50400</v>
      </c>
      <c r="AE28" s="222">
        <f t="shared" si="8"/>
        <v>-60645</v>
      </c>
      <c r="AF28" s="235">
        <f t="shared" si="9"/>
        <v>-144227</v>
      </c>
      <c r="AG28" s="242">
        <f t="shared" si="10"/>
        <v>-100.88352444176223</v>
      </c>
      <c r="AH28" s="221">
        <f t="shared" si="11"/>
        <v>36.72701200932067</v>
      </c>
      <c r="AI28" s="221">
        <f t="shared" si="11"/>
        <v>-2.1369614189423825</v>
      </c>
      <c r="AJ28" s="221">
        <f t="shared" si="11"/>
        <v>-2.602126324876834</v>
      </c>
      <c r="AK28" s="246">
        <f t="shared" si="11"/>
        <v>-6.416522522137752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51">
        <v>23</v>
      </c>
      <c r="B29" s="252" t="s">
        <v>43</v>
      </c>
      <c r="C29" s="223">
        <v>796836</v>
      </c>
      <c r="D29" s="222">
        <v>15259445</v>
      </c>
      <c r="E29" s="223">
        <v>38404703</v>
      </c>
      <c r="F29" s="222">
        <v>53664148</v>
      </c>
      <c r="G29" s="235">
        <v>54460984</v>
      </c>
      <c r="H29" s="234">
        <f>'LL30.06.12'!N31</f>
        <v>788763</v>
      </c>
      <c r="I29" s="222">
        <f>'WLL30.06.12'!N31</f>
        <v>15842203</v>
      </c>
      <c r="J29" s="222">
        <f>'M30.06.12'!Z31</f>
        <v>39413224</v>
      </c>
      <c r="K29" s="222">
        <f t="shared" si="0"/>
        <v>55255427</v>
      </c>
      <c r="L29" s="235">
        <f t="shared" si="1"/>
        <v>56044190</v>
      </c>
      <c r="M29" s="234">
        <v>759356</v>
      </c>
      <c r="N29" s="222">
        <v>155316</v>
      </c>
      <c r="O29" s="224">
        <v>4644821</v>
      </c>
      <c r="P29" s="222">
        <v>4800137</v>
      </c>
      <c r="Q29" s="235">
        <v>5559493</v>
      </c>
      <c r="R29" s="234">
        <f>'LL30.06.12'!D31</f>
        <v>751193</v>
      </c>
      <c r="S29" s="222">
        <f>'WLL30.06.12'!F31</f>
        <v>149511</v>
      </c>
      <c r="T29" s="222">
        <f>'M30.06.12'!D31</f>
        <v>4770576</v>
      </c>
      <c r="U29" s="222">
        <f t="shared" si="2"/>
        <v>4920087</v>
      </c>
      <c r="V29" s="235">
        <f t="shared" si="3"/>
        <v>5671280</v>
      </c>
      <c r="W29" s="234">
        <f t="shared" si="4"/>
        <v>-8073</v>
      </c>
      <c r="X29" s="222">
        <f t="shared" si="4"/>
        <v>582758</v>
      </c>
      <c r="Y29" s="222">
        <f t="shared" si="4"/>
        <v>1008521</v>
      </c>
      <c r="Z29" s="222">
        <f t="shared" si="5"/>
        <v>1591279</v>
      </c>
      <c r="AA29" s="235">
        <f t="shared" si="6"/>
        <v>1583206</v>
      </c>
      <c r="AB29" s="234">
        <f t="shared" si="7"/>
        <v>-8163</v>
      </c>
      <c r="AC29" s="222">
        <f t="shared" si="7"/>
        <v>-5805</v>
      </c>
      <c r="AD29" s="222">
        <f t="shared" si="7"/>
        <v>125755</v>
      </c>
      <c r="AE29" s="222">
        <f t="shared" si="8"/>
        <v>119950</v>
      </c>
      <c r="AF29" s="235">
        <f t="shared" si="9"/>
        <v>111787</v>
      </c>
      <c r="AG29" s="242">
        <f>-(AB29)/W29*100</f>
        <v>-101.11482720178373</v>
      </c>
      <c r="AH29" s="221">
        <f t="shared" si="11"/>
        <v>-0.9961253213169102</v>
      </c>
      <c r="AI29" s="221">
        <f t="shared" si="11"/>
        <v>12.469249524799187</v>
      </c>
      <c r="AJ29" s="221">
        <f t="shared" si="11"/>
        <v>7.537961601956665</v>
      </c>
      <c r="AK29" s="246">
        <f t="shared" si="11"/>
        <v>7.0607994158688125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51">
        <v>24</v>
      </c>
      <c r="B30" s="252" t="s">
        <v>44</v>
      </c>
      <c r="C30" s="223">
        <v>680679</v>
      </c>
      <c r="D30" s="222">
        <v>6859723</v>
      </c>
      <c r="E30" s="223">
        <v>39413120</v>
      </c>
      <c r="F30" s="222">
        <v>46272843</v>
      </c>
      <c r="G30" s="235">
        <v>46953522</v>
      </c>
      <c r="H30" s="234">
        <f>'LL30.06.12'!N32</f>
        <v>621681</v>
      </c>
      <c r="I30" s="222">
        <f>'WLL30.06.12'!N32</f>
        <v>6798467</v>
      </c>
      <c r="J30" s="222">
        <f>'M30.06.12'!Z32</f>
        <v>39967867</v>
      </c>
      <c r="K30" s="222">
        <f t="shared" si="0"/>
        <v>46766334</v>
      </c>
      <c r="L30" s="235">
        <f t="shared" si="1"/>
        <v>47388015</v>
      </c>
      <c r="M30" s="234">
        <v>672411</v>
      </c>
      <c r="N30" s="222">
        <v>83559</v>
      </c>
      <c r="O30" s="224">
        <v>3514875</v>
      </c>
      <c r="P30" s="222">
        <v>3598434</v>
      </c>
      <c r="Q30" s="235">
        <v>4270845</v>
      </c>
      <c r="R30" s="234">
        <f>'LL30.06.12'!D32</f>
        <v>613405</v>
      </c>
      <c r="S30" s="222">
        <f>'WLL30.06.12'!F32</f>
        <v>77204</v>
      </c>
      <c r="T30" s="222">
        <f>'M30.06.12'!D32</f>
        <v>3552904</v>
      </c>
      <c r="U30" s="222">
        <f t="shared" si="2"/>
        <v>3630108</v>
      </c>
      <c r="V30" s="235">
        <f t="shared" si="3"/>
        <v>4243513</v>
      </c>
      <c r="W30" s="234">
        <f t="shared" si="4"/>
        <v>-58998</v>
      </c>
      <c r="X30" s="222">
        <f t="shared" si="4"/>
        <v>-61256</v>
      </c>
      <c r="Y30" s="222">
        <f t="shared" si="4"/>
        <v>554747</v>
      </c>
      <c r="Z30" s="222">
        <f t="shared" si="5"/>
        <v>493491</v>
      </c>
      <c r="AA30" s="235">
        <f t="shared" si="6"/>
        <v>434493</v>
      </c>
      <c r="AB30" s="234">
        <f t="shared" si="7"/>
        <v>-59006</v>
      </c>
      <c r="AC30" s="222">
        <f t="shared" si="7"/>
        <v>-6355</v>
      </c>
      <c r="AD30" s="222">
        <f t="shared" si="7"/>
        <v>38029</v>
      </c>
      <c r="AE30" s="222">
        <f t="shared" si="8"/>
        <v>31674</v>
      </c>
      <c r="AF30" s="235">
        <f t="shared" si="9"/>
        <v>-27332</v>
      </c>
      <c r="AG30" s="242">
        <f t="shared" si="10"/>
        <v>-100.0135597816875</v>
      </c>
      <c r="AH30" s="221">
        <f t="shared" si="11"/>
        <v>10.374493927125506</v>
      </c>
      <c r="AI30" s="221">
        <f t="shared" si="11"/>
        <v>6.855197053792089</v>
      </c>
      <c r="AJ30" s="221">
        <f t="shared" si="11"/>
        <v>6.418354134117947</v>
      </c>
      <c r="AK30" s="246">
        <f t="shared" si="11"/>
        <v>-6.290550135445221</v>
      </c>
    </row>
    <row r="31" spans="1:37" ht="18" customHeight="1">
      <c r="A31" s="251">
        <v>25</v>
      </c>
      <c r="B31" s="252" t="s">
        <v>45</v>
      </c>
      <c r="C31" s="223">
        <v>1182171</v>
      </c>
      <c r="D31" s="222">
        <v>6123555</v>
      </c>
      <c r="E31" s="223">
        <v>18866570</v>
      </c>
      <c r="F31" s="222">
        <v>24990125</v>
      </c>
      <c r="G31" s="235">
        <v>26172296</v>
      </c>
      <c r="H31" s="234">
        <f>'LL30.06.12'!N33</f>
        <v>1162598</v>
      </c>
      <c r="I31" s="222">
        <f>'WLL30.06.12'!N33</f>
        <v>6446226</v>
      </c>
      <c r="J31" s="222">
        <f>'M30.06.12'!Z33</f>
        <v>19133673</v>
      </c>
      <c r="K31" s="222">
        <f t="shared" si="0"/>
        <v>25579899</v>
      </c>
      <c r="L31" s="235">
        <f t="shared" si="1"/>
        <v>26742497</v>
      </c>
      <c r="M31" s="234">
        <v>975123</v>
      </c>
      <c r="N31" s="222">
        <v>36660</v>
      </c>
      <c r="O31" s="224">
        <v>2389618</v>
      </c>
      <c r="P31" s="222">
        <v>2426278</v>
      </c>
      <c r="Q31" s="235">
        <v>3401401</v>
      </c>
      <c r="R31" s="234">
        <f>'LL30.06.12'!D33</f>
        <v>955497</v>
      </c>
      <c r="S31" s="222">
        <f>'WLL30.06.12'!F33</f>
        <v>31559</v>
      </c>
      <c r="T31" s="222">
        <f>'M30.06.12'!D33</f>
        <v>2380549</v>
      </c>
      <c r="U31" s="222">
        <f t="shared" si="2"/>
        <v>2412108</v>
      </c>
      <c r="V31" s="235">
        <f t="shared" si="3"/>
        <v>3367605</v>
      </c>
      <c r="W31" s="234">
        <f t="shared" si="4"/>
        <v>-19573</v>
      </c>
      <c r="X31" s="222">
        <f t="shared" si="4"/>
        <v>322671</v>
      </c>
      <c r="Y31" s="222">
        <f t="shared" si="4"/>
        <v>267103</v>
      </c>
      <c r="Z31" s="222">
        <f t="shared" si="5"/>
        <v>589774</v>
      </c>
      <c r="AA31" s="235">
        <f t="shared" si="6"/>
        <v>570201</v>
      </c>
      <c r="AB31" s="234">
        <f t="shared" si="7"/>
        <v>-19626</v>
      </c>
      <c r="AC31" s="222">
        <f t="shared" si="7"/>
        <v>-5101</v>
      </c>
      <c r="AD31" s="222">
        <f t="shared" si="7"/>
        <v>-9069</v>
      </c>
      <c r="AE31" s="222">
        <f t="shared" si="8"/>
        <v>-14170</v>
      </c>
      <c r="AF31" s="235">
        <f t="shared" si="9"/>
        <v>-33796</v>
      </c>
      <c r="AG31" s="242">
        <f t="shared" si="10"/>
        <v>-100.27078117815358</v>
      </c>
      <c r="AH31" s="221">
        <f t="shared" si="11"/>
        <v>-1.580867199097533</v>
      </c>
      <c r="AI31" s="221">
        <f t="shared" si="11"/>
        <v>-3.3953194086176497</v>
      </c>
      <c r="AJ31" s="221">
        <f t="shared" si="11"/>
        <v>-2.4026152390576727</v>
      </c>
      <c r="AK31" s="246">
        <f t="shared" si="11"/>
        <v>-5.927032748101109</v>
      </c>
    </row>
    <row r="32" spans="1:43" ht="18" customHeight="1">
      <c r="A32" s="251">
        <v>26</v>
      </c>
      <c r="B32" s="252" t="s">
        <v>46</v>
      </c>
      <c r="C32" s="223">
        <v>1331291</v>
      </c>
      <c r="D32" s="222">
        <v>2446412</v>
      </c>
      <c r="E32" s="223">
        <v>10757876</v>
      </c>
      <c r="F32" s="222">
        <v>13204288</v>
      </c>
      <c r="G32" s="235">
        <v>14535579</v>
      </c>
      <c r="H32" s="234">
        <f>'LL30.06.12'!N34</f>
        <v>1331745</v>
      </c>
      <c r="I32" s="222">
        <f>'WLL30.06.12'!N34</f>
        <v>2479669</v>
      </c>
      <c r="J32" s="222">
        <f>'M30.06.12'!Z34</f>
        <v>10966533</v>
      </c>
      <c r="K32" s="222">
        <f t="shared" si="0"/>
        <v>13446202</v>
      </c>
      <c r="L32" s="235">
        <f t="shared" si="1"/>
        <v>14777947</v>
      </c>
      <c r="M32" s="234">
        <v>827945</v>
      </c>
      <c r="N32" s="222">
        <v>21981</v>
      </c>
      <c r="O32" s="224">
        <v>1658232</v>
      </c>
      <c r="P32" s="222">
        <v>1680213</v>
      </c>
      <c r="Q32" s="235">
        <v>2508158</v>
      </c>
      <c r="R32" s="234">
        <f>'LL30.06.12'!D34</f>
        <v>826657</v>
      </c>
      <c r="S32" s="222">
        <f>'WLL30.06.12'!F34</f>
        <v>18787</v>
      </c>
      <c r="T32" s="222">
        <f>'M30.06.12'!D34</f>
        <v>1668213</v>
      </c>
      <c r="U32" s="222">
        <f t="shared" si="2"/>
        <v>1687000</v>
      </c>
      <c r="V32" s="235">
        <f t="shared" si="3"/>
        <v>2513657</v>
      </c>
      <c r="W32" s="234">
        <f t="shared" si="4"/>
        <v>454</v>
      </c>
      <c r="X32" s="222">
        <f t="shared" si="4"/>
        <v>33257</v>
      </c>
      <c r="Y32" s="222">
        <f t="shared" si="4"/>
        <v>208657</v>
      </c>
      <c r="Z32" s="222">
        <f t="shared" si="5"/>
        <v>241914</v>
      </c>
      <c r="AA32" s="235">
        <f t="shared" si="6"/>
        <v>242368</v>
      </c>
      <c r="AB32" s="234">
        <f t="shared" si="7"/>
        <v>-1288</v>
      </c>
      <c r="AC32" s="222">
        <f t="shared" si="7"/>
        <v>-3194</v>
      </c>
      <c r="AD32" s="222">
        <f t="shared" si="7"/>
        <v>9981</v>
      </c>
      <c r="AE32" s="222">
        <f t="shared" si="8"/>
        <v>6787</v>
      </c>
      <c r="AF32" s="235">
        <f t="shared" si="9"/>
        <v>5499</v>
      </c>
      <c r="AG32" s="242">
        <f>-(AB32)/W32*100</f>
        <v>283.7004405286343</v>
      </c>
      <c r="AH32" s="221">
        <f t="shared" si="11"/>
        <v>-9.603993144300448</v>
      </c>
      <c r="AI32" s="221">
        <f t="shared" si="11"/>
        <v>4.783448434512142</v>
      </c>
      <c r="AJ32" s="221">
        <f t="shared" si="11"/>
        <v>2.8055424655042698</v>
      </c>
      <c r="AK32" s="246">
        <f t="shared" si="11"/>
        <v>2.268863876419329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3"/>
      <c r="B33" s="241" t="s">
        <v>47</v>
      </c>
      <c r="C33" s="236">
        <f aca="true" t="shared" si="12" ref="C33:AA33">SUM(C8:C32)</f>
        <v>26244002</v>
      </c>
      <c r="D33" s="236">
        <f t="shared" si="12"/>
        <v>195631382</v>
      </c>
      <c r="E33" s="236">
        <f t="shared" si="12"/>
        <v>645017937</v>
      </c>
      <c r="F33" s="236">
        <f t="shared" si="12"/>
        <v>840649319</v>
      </c>
      <c r="G33" s="236">
        <f t="shared" si="12"/>
        <v>866893321</v>
      </c>
      <c r="H33" s="236">
        <f t="shared" si="12"/>
        <v>25487252</v>
      </c>
      <c r="I33" s="225">
        <f t="shared" si="12"/>
        <v>192450935</v>
      </c>
      <c r="J33" s="225">
        <f t="shared" si="12"/>
        <v>660376527</v>
      </c>
      <c r="K33" s="225">
        <f t="shared" si="12"/>
        <v>852827462</v>
      </c>
      <c r="L33" s="237">
        <f t="shared" si="12"/>
        <v>878314714</v>
      </c>
      <c r="M33" s="236">
        <f t="shared" si="12"/>
        <v>22467732</v>
      </c>
      <c r="N33" s="225">
        <f t="shared" si="12"/>
        <v>4003914</v>
      </c>
      <c r="O33" s="225">
        <f t="shared" si="12"/>
        <v>94509074</v>
      </c>
      <c r="P33" s="225">
        <f t="shared" si="12"/>
        <v>98512988</v>
      </c>
      <c r="Q33" s="237">
        <f t="shared" si="12"/>
        <v>120980720</v>
      </c>
      <c r="R33" s="236">
        <f t="shared" si="12"/>
        <v>21710222</v>
      </c>
      <c r="S33" s="225">
        <f t="shared" si="12"/>
        <v>3489498</v>
      </c>
      <c r="T33" s="225">
        <f t="shared" si="12"/>
        <v>94787779</v>
      </c>
      <c r="U33" s="225">
        <f t="shared" si="12"/>
        <v>98277277</v>
      </c>
      <c r="V33" s="237">
        <f t="shared" si="12"/>
        <v>119987499</v>
      </c>
      <c r="W33" s="236">
        <f t="shared" si="12"/>
        <v>-756750</v>
      </c>
      <c r="X33" s="225">
        <f t="shared" si="12"/>
        <v>-3180447</v>
      </c>
      <c r="Y33" s="225">
        <f t="shared" si="12"/>
        <v>15358590</v>
      </c>
      <c r="Z33" s="225">
        <f t="shared" si="12"/>
        <v>12178143</v>
      </c>
      <c r="AA33" s="237">
        <f t="shared" si="12"/>
        <v>11421393</v>
      </c>
      <c r="AB33" s="236">
        <f>SUM(AB8:AB32)</f>
        <v>-757510</v>
      </c>
      <c r="AC33" s="225">
        <f>SUM(AC8:AC32)</f>
        <v>-514416</v>
      </c>
      <c r="AD33" s="225">
        <f>SUM(AD8:AD32)</f>
        <v>278705</v>
      </c>
      <c r="AE33" s="225">
        <f>SUM(AE8:AE32)</f>
        <v>-235711</v>
      </c>
      <c r="AF33" s="237">
        <f>SUM(AF8:AF32)</f>
        <v>-993221</v>
      </c>
      <c r="AG33" s="242">
        <f t="shared" si="10"/>
        <v>-100.10042946812025</v>
      </c>
      <c r="AH33" s="226">
        <f t="shared" si="11"/>
        <v>16.17433021207396</v>
      </c>
      <c r="AI33" s="226">
        <f t="shared" si="11"/>
        <v>1.814652256489691</v>
      </c>
      <c r="AJ33" s="226">
        <f t="shared" si="11"/>
        <v>-1.9355249811075466</v>
      </c>
      <c r="AK33" s="247">
        <f t="shared" si="11"/>
        <v>-8.696145907946605</v>
      </c>
    </row>
    <row r="34" spans="1:37" ht="18" customHeight="1">
      <c r="A34" s="231">
        <v>27</v>
      </c>
      <c r="B34" s="241" t="s">
        <v>48</v>
      </c>
      <c r="C34" s="223">
        <v>2901405</v>
      </c>
      <c r="D34" s="222">
        <v>14654252</v>
      </c>
      <c r="E34" s="222">
        <v>28178930</v>
      </c>
      <c r="F34" s="222">
        <v>42833182</v>
      </c>
      <c r="G34" s="235">
        <v>45734587</v>
      </c>
      <c r="H34" s="234">
        <f>'LL30.06.12'!N36</f>
        <v>2913210</v>
      </c>
      <c r="I34" s="222">
        <f>'WLL30.06.12'!N36</f>
        <v>14644317</v>
      </c>
      <c r="J34" s="222">
        <f>'M30.06.12'!Z36</f>
        <v>28146528</v>
      </c>
      <c r="K34" s="222">
        <f t="shared" si="0"/>
        <v>42790845</v>
      </c>
      <c r="L34" s="235">
        <f t="shared" si="1"/>
        <v>45704055</v>
      </c>
      <c r="M34" s="242"/>
      <c r="N34" s="221"/>
      <c r="O34" s="227"/>
      <c r="P34" s="222">
        <f>SUM(N34:O34)</f>
        <v>0</v>
      </c>
      <c r="Q34" s="235">
        <f>P34+M34</f>
        <v>0</v>
      </c>
      <c r="R34" s="234">
        <f>'[1]LL31.03.10'!D36</f>
        <v>0</v>
      </c>
      <c r="S34" s="222">
        <f>'[1]WLL31.03.10'!D36+'[1]WLL31.03.10'!L36</f>
        <v>0</v>
      </c>
      <c r="T34" s="222">
        <f>'[1]M31.03.10'!D36</f>
        <v>0</v>
      </c>
      <c r="U34" s="222">
        <f>SUM(S34:T34)</f>
        <v>0</v>
      </c>
      <c r="V34" s="235">
        <f>U34+R34</f>
        <v>0</v>
      </c>
      <c r="W34" s="234">
        <f t="shared" si="4"/>
        <v>11805</v>
      </c>
      <c r="X34" s="222">
        <f>I34-D34</f>
        <v>-9935</v>
      </c>
      <c r="Y34" s="222">
        <f>J34-E34</f>
        <v>-32402</v>
      </c>
      <c r="Z34" s="222">
        <f>SUM(X34:Y34)</f>
        <v>-42337</v>
      </c>
      <c r="AA34" s="235">
        <f>Z34+W34</f>
        <v>-30532</v>
      </c>
      <c r="AB34" s="234">
        <f aca="true" t="shared" si="13" ref="AB34:AD35">R34-M34</f>
        <v>0</v>
      </c>
      <c r="AC34" s="222">
        <f t="shared" si="13"/>
        <v>0</v>
      </c>
      <c r="AD34" s="222">
        <f t="shared" si="13"/>
        <v>0</v>
      </c>
      <c r="AE34" s="222">
        <f>SUM(AC34:AD34)</f>
        <v>0</v>
      </c>
      <c r="AF34" s="235">
        <f>AE34+AB34</f>
        <v>0</v>
      </c>
      <c r="AG34" s="242"/>
      <c r="AH34" s="221"/>
      <c r="AI34" s="221"/>
      <c r="AJ34" s="221"/>
      <c r="AK34" s="246"/>
    </row>
    <row r="35" spans="1:37" ht="18" customHeight="1">
      <c r="A35" s="231">
        <v>28</v>
      </c>
      <c r="B35" s="241" t="s">
        <v>49</v>
      </c>
      <c r="C35" s="223">
        <v>3005733</v>
      </c>
      <c r="D35" s="222">
        <v>14054575</v>
      </c>
      <c r="E35" s="222">
        <v>22559732</v>
      </c>
      <c r="F35" s="222">
        <v>36614307</v>
      </c>
      <c r="G35" s="235">
        <v>39620040</v>
      </c>
      <c r="H35" s="234">
        <f>'LL30.06.12'!N37</f>
        <v>2998981</v>
      </c>
      <c r="I35" s="222">
        <f>'WLL30.06.12'!N37</f>
        <v>13743408</v>
      </c>
      <c r="J35" s="222">
        <f>'M30.06.12'!Z37</f>
        <v>22058555</v>
      </c>
      <c r="K35" s="222">
        <f t="shared" si="0"/>
        <v>35801963</v>
      </c>
      <c r="L35" s="235">
        <f t="shared" si="1"/>
        <v>38800944</v>
      </c>
      <c r="M35" s="242"/>
      <c r="N35" s="221"/>
      <c r="O35" s="227"/>
      <c r="P35" s="222">
        <f>SUM(N35:O35)</f>
        <v>0</v>
      </c>
      <c r="Q35" s="235">
        <f>P35+M35</f>
        <v>0</v>
      </c>
      <c r="R35" s="234">
        <f>'[1]LL31.03.10'!D37</f>
        <v>0</v>
      </c>
      <c r="S35" s="222">
        <f>'[1]WLL31.03.10'!D37+'[1]WLL31.03.10'!L37</f>
        <v>0</v>
      </c>
      <c r="T35" s="222">
        <f>'[1]M31.03.10'!D37</f>
        <v>0</v>
      </c>
      <c r="U35" s="222">
        <f>SUM(S35:T35)</f>
        <v>0</v>
      </c>
      <c r="V35" s="235">
        <f>U35+R35</f>
        <v>0</v>
      </c>
      <c r="W35" s="234">
        <f t="shared" si="4"/>
        <v>-6752</v>
      </c>
      <c r="X35" s="222">
        <f>I35-D35</f>
        <v>-311167</v>
      </c>
      <c r="Y35" s="222">
        <f>J35-E35</f>
        <v>-501177</v>
      </c>
      <c r="Z35" s="222">
        <f>SUM(X35:Y35)</f>
        <v>-812344</v>
      </c>
      <c r="AA35" s="235">
        <f>Z35+W35</f>
        <v>-819096</v>
      </c>
      <c r="AB35" s="234">
        <f t="shared" si="13"/>
        <v>0</v>
      </c>
      <c r="AC35" s="222">
        <f t="shared" si="13"/>
        <v>0</v>
      </c>
      <c r="AD35" s="222">
        <f t="shared" si="13"/>
        <v>0</v>
      </c>
      <c r="AE35" s="222">
        <f>SUM(AC35:AD35)</f>
        <v>0</v>
      </c>
      <c r="AF35" s="235">
        <f>AE35+AB35</f>
        <v>0</v>
      </c>
      <c r="AG35" s="242"/>
      <c r="AH35" s="221"/>
      <c r="AI35" s="221"/>
      <c r="AJ35" s="221"/>
      <c r="AK35" s="246"/>
    </row>
    <row r="36" spans="1:37" ht="18" customHeight="1" thickBot="1">
      <c r="A36" s="253"/>
      <c r="B36" s="254" t="s">
        <v>50</v>
      </c>
      <c r="C36" s="250">
        <f aca="true" t="shared" si="14" ref="C36:AF36">SUM(C33:C35)</f>
        <v>32151140</v>
      </c>
      <c r="D36" s="239">
        <f t="shared" si="14"/>
        <v>224340209</v>
      </c>
      <c r="E36" s="239">
        <f t="shared" si="14"/>
        <v>695756599</v>
      </c>
      <c r="F36" s="239">
        <f t="shared" si="14"/>
        <v>920096808</v>
      </c>
      <c r="G36" s="240">
        <f t="shared" si="14"/>
        <v>952247948</v>
      </c>
      <c r="H36" s="238">
        <f t="shared" si="14"/>
        <v>31399443</v>
      </c>
      <c r="I36" s="239">
        <f t="shared" si="14"/>
        <v>220838660</v>
      </c>
      <c r="J36" s="239">
        <f t="shared" si="14"/>
        <v>710581610</v>
      </c>
      <c r="K36" s="239">
        <f t="shared" si="14"/>
        <v>931420270</v>
      </c>
      <c r="L36" s="240">
        <f t="shared" si="14"/>
        <v>962819713</v>
      </c>
      <c r="M36" s="238">
        <f t="shared" si="14"/>
        <v>22467732</v>
      </c>
      <c r="N36" s="239">
        <f t="shared" si="14"/>
        <v>4003914</v>
      </c>
      <c r="O36" s="239">
        <f t="shared" si="14"/>
        <v>94509074</v>
      </c>
      <c r="P36" s="239">
        <f t="shared" si="14"/>
        <v>98512988</v>
      </c>
      <c r="Q36" s="240">
        <f t="shared" si="14"/>
        <v>120980720</v>
      </c>
      <c r="R36" s="238">
        <f t="shared" si="14"/>
        <v>21710222</v>
      </c>
      <c r="S36" s="239">
        <f t="shared" si="14"/>
        <v>3489498</v>
      </c>
      <c r="T36" s="239">
        <f t="shared" si="14"/>
        <v>94787779</v>
      </c>
      <c r="U36" s="239">
        <f t="shared" si="14"/>
        <v>98277277</v>
      </c>
      <c r="V36" s="240">
        <f t="shared" si="14"/>
        <v>119987499</v>
      </c>
      <c r="W36" s="238">
        <f t="shared" si="14"/>
        <v>-751697</v>
      </c>
      <c r="X36" s="239">
        <f t="shared" si="14"/>
        <v>-3501549</v>
      </c>
      <c r="Y36" s="239">
        <f t="shared" si="14"/>
        <v>14825011</v>
      </c>
      <c r="Z36" s="239">
        <f t="shared" si="14"/>
        <v>11323462</v>
      </c>
      <c r="AA36" s="240">
        <f t="shared" si="14"/>
        <v>10571765</v>
      </c>
      <c r="AB36" s="238">
        <f t="shared" si="14"/>
        <v>-757510</v>
      </c>
      <c r="AC36" s="239">
        <f t="shared" si="14"/>
        <v>-514416</v>
      </c>
      <c r="AD36" s="239">
        <f t="shared" si="14"/>
        <v>278705</v>
      </c>
      <c r="AE36" s="239">
        <f t="shared" si="14"/>
        <v>-235711</v>
      </c>
      <c r="AF36" s="240">
        <f t="shared" si="14"/>
        <v>-993221</v>
      </c>
      <c r="AG36" s="270">
        <f t="shared" si="10"/>
        <v>-100.77331690827553</v>
      </c>
      <c r="AH36" s="248">
        <f t="shared" si="11"/>
        <v>14.691098139709025</v>
      </c>
      <c r="AI36" s="248">
        <f t="shared" si="11"/>
        <v>1.8799648782722655</v>
      </c>
      <c r="AJ36" s="248">
        <f t="shared" si="11"/>
        <v>-2.0816160287375007</v>
      </c>
      <c r="AK36" s="249">
        <f t="shared" si="11"/>
        <v>-9.395034793149488</v>
      </c>
    </row>
    <row r="39" ht="12.75">
      <c r="L39">
        <v>653927947</v>
      </c>
    </row>
    <row r="40" ht="12.75">
      <c r="L40" s="82">
        <f>L39-L36</f>
        <v>-308891766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100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41" sqref="M41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5.0039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10.140625" style="0" bestFit="1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6" customFormat="1" ht="15">
      <c r="U1" s="355" t="s">
        <v>114</v>
      </c>
    </row>
    <row r="2" spans="2:11" ht="14.25">
      <c r="B2" s="2" t="str">
        <f>'opr-30.06.12'!B2</f>
        <v>No. 1-2(1)/Market Share/2012-CP&amp;M </v>
      </c>
      <c r="C2" s="2"/>
      <c r="D2" s="2"/>
      <c r="E2" s="2"/>
      <c r="F2" s="2"/>
      <c r="G2" s="2"/>
      <c r="H2" s="2" t="str">
        <f>'opr-30.06.12'!F2</f>
        <v>Dated:26th July 2012.</v>
      </c>
      <c r="I2" s="2"/>
      <c r="J2" s="2"/>
      <c r="K2" s="2"/>
    </row>
    <row r="3" ht="9" customHeight="1"/>
    <row r="4" spans="2:3" ht="15">
      <c r="B4" s="26" t="s">
        <v>215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15" t="s">
        <v>62</v>
      </c>
      <c r="B6" s="517" t="s">
        <v>63</v>
      </c>
      <c r="C6" s="515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14" t="s">
        <v>69</v>
      </c>
      <c r="U6" s="514" t="s">
        <v>70</v>
      </c>
      <c r="V6" s="514" t="s">
        <v>106</v>
      </c>
      <c r="W6" s="513" t="s">
        <v>121</v>
      </c>
      <c r="X6" s="511" t="s">
        <v>101</v>
      </c>
      <c r="Y6" s="47"/>
      <c r="Z6" s="81" t="s">
        <v>209</v>
      </c>
      <c r="AA6" s="48"/>
    </row>
    <row r="7" spans="1:27" ht="43.5" customHeight="1">
      <c r="A7" s="516"/>
      <c r="B7" s="517"/>
      <c r="C7" s="516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8" t="s">
        <v>136</v>
      </c>
      <c r="P7" s="168" t="s">
        <v>146</v>
      </c>
      <c r="Q7" s="50" t="s">
        <v>193</v>
      </c>
      <c r="R7" s="50" t="s">
        <v>192</v>
      </c>
      <c r="S7" s="49" t="s">
        <v>191</v>
      </c>
      <c r="T7" s="514"/>
      <c r="U7" s="514"/>
      <c r="V7" s="514"/>
      <c r="W7" s="512"/>
      <c r="X7" s="512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90"/>
      <c r="W8" s="57"/>
      <c r="X8" s="57"/>
      <c r="Y8" s="36">
        <f>Z8+AA8</f>
        <v>379.8540040984356</v>
      </c>
      <c r="Z8" s="58">
        <v>148.40449957691914</v>
      </c>
      <c r="AA8" s="58">
        <v>231.44950452151647</v>
      </c>
      <c r="AC8" s="74">
        <v>192.9999999999999</v>
      </c>
      <c r="AD8" s="74">
        <v>301</v>
      </c>
      <c r="AO8">
        <v>13.774230059876057</v>
      </c>
    </row>
    <row r="9" spans="1:41" ht="15">
      <c r="A9" s="5">
        <v>2</v>
      </c>
      <c r="B9" s="6" t="s">
        <v>22</v>
      </c>
      <c r="C9" s="86">
        <v>2</v>
      </c>
      <c r="D9" s="36">
        <f>'M30.06.12'!D10+'WLL30.06.12'!F10+'LL30.06.12'!D10</f>
        <v>11058999</v>
      </c>
      <c r="E9" s="56"/>
      <c r="F9" s="36">
        <f>D9+E9</f>
        <v>11058999</v>
      </c>
      <c r="G9" s="85">
        <f>'M30.06.12'!G10+'LL30.06.12'!H10</f>
        <v>18967369</v>
      </c>
      <c r="H9" s="8">
        <f>'M30.06.12'!S10+'WLL30.06.12'!I10+'LL30.06.12'!I10</f>
        <v>8284038</v>
      </c>
      <c r="I9" s="36">
        <f>'M30.06.12'!I10</f>
        <v>6273477</v>
      </c>
      <c r="J9" s="36">
        <f>G9-D9</f>
        <v>7908370</v>
      </c>
      <c r="K9" s="106">
        <f>J9/D9</f>
        <v>0.7151072172083568</v>
      </c>
      <c r="L9" s="8">
        <f>'LL30.06.12'!J10+'WLL30.06.12'!J10</f>
        <v>8081616</v>
      </c>
      <c r="M9" s="36">
        <f>'M30.06.12'!N10</f>
        <v>10545813</v>
      </c>
      <c r="N9" s="36">
        <f>'M30.06.12'!K10</f>
        <v>1820961</v>
      </c>
      <c r="O9" s="36">
        <f>'M30.06.12'!V10</f>
        <v>4056918</v>
      </c>
      <c r="P9" s="36">
        <f>'M30.06.12'!W10</f>
        <v>9876</v>
      </c>
      <c r="Q9" s="36">
        <f>+'WLL30.06.12'!L10+'LL30.06.12'!L10</f>
        <v>641600</v>
      </c>
      <c r="R9" s="36"/>
      <c r="S9" s="36"/>
      <c r="T9" s="36">
        <f aca="true" t="shared" si="1" ref="T9:T37">G9+H9+L9+I9+M9+N9+S9+R9+Q9+O9+P9</f>
        <v>58681668</v>
      </c>
      <c r="U9" s="36">
        <f t="shared" si="0"/>
        <v>69740667</v>
      </c>
      <c r="V9" s="140">
        <f>D9/U9*100</f>
        <v>15.857317510312885</v>
      </c>
      <c r="W9" s="57">
        <f>U9/(X9*1000)</f>
        <v>0.8196498042690198</v>
      </c>
      <c r="X9" s="59">
        <f>Y9</f>
        <v>85085.93137796957</v>
      </c>
      <c r="Y9" s="36">
        <f aca="true" t="shared" si="2" ref="Y9:Y37">Z9+AA9</f>
        <v>85085.93137796957</v>
      </c>
      <c r="Z9" s="58">
        <v>23584.271791755134</v>
      </c>
      <c r="AA9" s="58">
        <v>61501.659586214424</v>
      </c>
      <c r="AC9" s="74">
        <v>23487</v>
      </c>
      <c r="AD9" s="74">
        <v>61248</v>
      </c>
      <c r="AO9">
        <v>15.992765979229496</v>
      </c>
    </row>
    <row r="10" spans="1:41" ht="15">
      <c r="A10" s="5">
        <v>3</v>
      </c>
      <c r="B10" s="6" t="s">
        <v>23</v>
      </c>
      <c r="C10" s="86">
        <v>5</v>
      </c>
      <c r="D10" s="36">
        <f>'M30.06.12'!D11+'WLL30.06.12'!F11+'LL30.06.12'!D11</f>
        <v>1470909</v>
      </c>
      <c r="E10" s="56"/>
      <c r="F10" s="36">
        <f aca="true" t="shared" si="3" ref="F10:F36">D10+E10</f>
        <v>1470909</v>
      </c>
      <c r="G10" s="85">
        <f>'M30.06.12'!G11+'LL30.06.12'!H11</f>
        <v>3877114</v>
      </c>
      <c r="H10" s="85">
        <f>'M30.06.12'!S11+'WLL30.06.12'!I11+'LL30.06.12'!I11</f>
        <v>3064741</v>
      </c>
      <c r="I10" s="85">
        <f>'M30.06.12'!I11</f>
        <v>2353212</v>
      </c>
      <c r="J10" s="36"/>
      <c r="K10" s="36"/>
      <c r="L10" s="8">
        <f>'LL30.06.12'!J11+'WLL30.06.12'!J11</f>
        <v>133709</v>
      </c>
      <c r="M10" s="36">
        <f>'M30.06.12'!N11</f>
        <v>359132</v>
      </c>
      <c r="N10" s="85">
        <f>'M30.06.12'!K11</f>
        <v>3838600</v>
      </c>
      <c r="O10" s="36">
        <f>'M30.06.12'!V11</f>
        <v>521</v>
      </c>
      <c r="P10" s="36">
        <f>'M30.06.12'!W11</f>
        <v>0</v>
      </c>
      <c r="Q10" s="36">
        <f>+'WLL30.06.12'!L11+'LL30.06.12'!L11</f>
        <v>1247</v>
      </c>
      <c r="R10" s="36"/>
      <c r="S10" s="36"/>
      <c r="T10" s="36">
        <f t="shared" si="1"/>
        <v>13628276</v>
      </c>
      <c r="U10" s="36">
        <f t="shared" si="0"/>
        <v>15099185</v>
      </c>
      <c r="V10" s="140">
        <f>D10/U10*100</f>
        <v>9.741644996070981</v>
      </c>
      <c r="W10" s="57">
        <f aca="true" t="shared" si="4" ref="W10:W37">U10/(X10*1000)</f>
        <v>0.4787629015208888</v>
      </c>
      <c r="X10" s="59">
        <f aca="true" t="shared" si="5" ref="X10:X36">Y10</f>
        <v>31537.917729285902</v>
      </c>
      <c r="Y10" s="36">
        <f t="shared" si="2"/>
        <v>31537.917729285902</v>
      </c>
      <c r="Z10" s="58">
        <v>4716.037095674102</v>
      </c>
      <c r="AA10" s="58">
        <v>26821.8806336118</v>
      </c>
      <c r="AC10" s="74">
        <v>4571.000000000004</v>
      </c>
      <c r="AD10" s="74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6">
        <v>3</v>
      </c>
      <c r="D11" s="36">
        <f>'M30.06.12'!D12+'WLL30.06.12'!F12+'LL30.06.12'!D12</f>
        <v>6576403</v>
      </c>
      <c r="E11" s="56"/>
      <c r="F11" s="36">
        <f t="shared" si="3"/>
        <v>6576403</v>
      </c>
      <c r="G11" s="85">
        <f>'M30.06.12'!G12+'LL30.06.12'!H12</f>
        <v>18296280</v>
      </c>
      <c r="H11" s="85">
        <f>'M30.06.12'!S12+'WLL30.06.12'!I12+'LL30.06.12'!I12</f>
        <v>9492669</v>
      </c>
      <c r="I11" s="36">
        <f>'M30.06.12'!I12</f>
        <v>6476332</v>
      </c>
      <c r="J11" s="36">
        <f>G11-D11</f>
        <v>11719877</v>
      </c>
      <c r="K11" s="106">
        <f>J11/D11</f>
        <v>1.7821105245527076</v>
      </c>
      <c r="L11" s="8">
        <f>'LL30.06.12'!J12+'WLL30.06.12'!J12</f>
        <v>4812084</v>
      </c>
      <c r="M11" s="36">
        <f>'M30.06.12'!N12</f>
        <v>5964298</v>
      </c>
      <c r="N11" s="36">
        <f>'M30.06.12'!K12</f>
        <v>5147125</v>
      </c>
      <c r="O11" s="36">
        <f>'M30.06.12'!V12</f>
        <v>4852738</v>
      </c>
      <c r="P11" s="36">
        <f>'M30.06.12'!W12</f>
        <v>18867</v>
      </c>
      <c r="Q11" s="36">
        <f>+'WLL30.06.12'!L12+'LL30.06.12'!L12</f>
        <v>1343368</v>
      </c>
      <c r="R11" s="36"/>
      <c r="S11" s="36"/>
      <c r="T11" s="36">
        <f t="shared" si="1"/>
        <v>56403761</v>
      </c>
      <c r="U11" s="36">
        <f t="shared" si="0"/>
        <v>62980164</v>
      </c>
      <c r="V11" s="140">
        <f>D11/U11*100</f>
        <v>10.442022666057206</v>
      </c>
      <c r="W11" s="57">
        <f t="shared" si="4"/>
        <v>0.45117018416055527</v>
      </c>
      <c r="X11" s="59">
        <f>Y11+Y17</f>
        <v>139592.92127688034</v>
      </c>
      <c r="Y11" s="36">
        <f t="shared" si="2"/>
        <v>106026.87252334743</v>
      </c>
      <c r="Z11" s="58">
        <v>11153.870748465113</v>
      </c>
      <c r="AA11" s="58">
        <v>94873.00177488232</v>
      </c>
      <c r="AC11" s="74">
        <v>10279.999999999993</v>
      </c>
      <c r="AD11" s="74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6"/>
      <c r="D12" s="36">
        <f>'M30.06.12'!D13+'WLL30.06.12'!F13+'LL30.06.12'!D13</f>
        <v>0</v>
      </c>
      <c r="E12" s="56"/>
      <c r="F12" s="36">
        <f t="shared" si="3"/>
        <v>0</v>
      </c>
      <c r="G12" s="8">
        <f>'M30.06.12'!G13+'LL30.06.12'!H13</f>
        <v>0</v>
      </c>
      <c r="H12" s="36">
        <f>'M30.06.12'!S13+'WLL30.06.12'!I13+'LL30.06.12'!I13</f>
        <v>0</v>
      </c>
      <c r="I12" s="36">
        <f>'M30.06.12'!I13</f>
        <v>0</v>
      </c>
      <c r="J12" s="36"/>
      <c r="K12" s="36"/>
      <c r="L12" s="8">
        <f>'LL30.06.12'!J13+'WLL30.06.12'!J13</f>
        <v>0</v>
      </c>
      <c r="M12" s="36">
        <f>'M30.06.12'!N13</f>
        <v>0</v>
      </c>
      <c r="N12" s="36">
        <f>'M30.06.12'!K13</f>
        <v>0</v>
      </c>
      <c r="O12" s="36">
        <f>'M30.06.12'!V13</f>
        <v>0</v>
      </c>
      <c r="P12" s="36">
        <f>'M30.06.12'!W13</f>
        <v>0</v>
      </c>
      <c r="Q12" s="36">
        <f>+'WLL30.06.12'!L13+'LL30.06.12'!L13</f>
        <v>0</v>
      </c>
      <c r="R12" s="36"/>
      <c r="S12" s="36"/>
      <c r="T12" s="36">
        <f t="shared" si="1"/>
        <v>0</v>
      </c>
      <c r="U12" s="36">
        <f t="shared" si="0"/>
        <v>0</v>
      </c>
      <c r="V12" s="140"/>
      <c r="W12" s="57" t="e">
        <f t="shared" si="4"/>
        <v>#DIV/0!</v>
      </c>
      <c r="X12" s="59"/>
      <c r="Y12" s="36">
        <f t="shared" si="2"/>
        <v>26012.40725849366</v>
      </c>
      <c r="Z12" s="58">
        <v>6005.007859162524</v>
      </c>
      <c r="AA12" s="58">
        <v>20007.399399331134</v>
      </c>
      <c r="AC12" s="74">
        <v>5599.999999999996</v>
      </c>
      <c r="AD12" s="74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6">
        <v>5</v>
      </c>
      <c r="D13" s="36">
        <f>'M30.06.12'!D14+'WLL30.06.12'!F14+'LL30.06.12'!D14</f>
        <v>5778440</v>
      </c>
      <c r="E13" s="56"/>
      <c r="F13" s="36">
        <f t="shared" si="3"/>
        <v>5778440</v>
      </c>
      <c r="G13" s="85">
        <f>'M30.06.12'!G14+'LL30.06.12'!H14</f>
        <v>7391407</v>
      </c>
      <c r="H13" s="85">
        <f>'M30.06.12'!S14+'WLL30.06.12'!I14+'LL30.06.12'!I14</f>
        <v>8573162</v>
      </c>
      <c r="I13" s="85">
        <f>'M30.06.12'!I14</f>
        <v>16047103</v>
      </c>
      <c r="J13" s="36">
        <f>I13-D13</f>
        <v>10268663</v>
      </c>
      <c r="K13" s="106">
        <f>J13/D13</f>
        <v>1.7770649171748776</v>
      </c>
      <c r="L13" s="8">
        <f>'LL30.06.12'!J14+'WLL30.06.12'!J14</f>
        <v>3728265</v>
      </c>
      <c r="M13" s="85">
        <f>'M30.06.12'!N14</f>
        <v>8606504</v>
      </c>
      <c r="N13" s="36">
        <f>'M30.06.12'!K14</f>
        <v>769189</v>
      </c>
      <c r="O13" s="36">
        <f>'M30.06.12'!V14</f>
        <v>4059900</v>
      </c>
      <c r="P13" s="36">
        <f>'M30.06.12'!W14</f>
        <v>1157060</v>
      </c>
      <c r="Q13" s="36">
        <f>+'WLL30.06.12'!L14+'LL30.06.12'!L14</f>
        <v>198096</v>
      </c>
      <c r="R13" s="36"/>
      <c r="S13" s="36"/>
      <c r="T13" s="36">
        <f t="shared" si="1"/>
        <v>50530686</v>
      </c>
      <c r="U13" s="36">
        <f t="shared" si="0"/>
        <v>56309126</v>
      </c>
      <c r="V13" s="140">
        <f>D13/U13*100</f>
        <v>10.261995542250114</v>
      </c>
      <c r="W13" s="57">
        <f t="shared" si="4"/>
        <v>0.9100359008758181</v>
      </c>
      <c r="X13" s="59">
        <f t="shared" si="5"/>
        <v>61875.719348882965</v>
      </c>
      <c r="Y13" s="36">
        <f t="shared" si="2"/>
        <v>61875.719348882965</v>
      </c>
      <c r="Z13" s="58">
        <v>24945.737164899067</v>
      </c>
      <c r="AA13" s="58">
        <v>36929.9821839839</v>
      </c>
      <c r="AC13" s="74">
        <v>24045.999999999985</v>
      </c>
      <c r="AD13" s="74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6">
        <v>4</v>
      </c>
      <c r="D14" s="36">
        <f>'M30.06.12'!D15+'WLL30.06.12'!F15+'LL30.06.12'!D15</f>
        <v>3566109</v>
      </c>
      <c r="E14" s="56"/>
      <c r="F14" s="36">
        <f t="shared" si="3"/>
        <v>3566109</v>
      </c>
      <c r="G14" s="8">
        <f>'M30.06.12'!G15+'LL30.06.12'!H15</f>
        <v>2525217</v>
      </c>
      <c r="H14" s="85">
        <f>'M30.06.12'!S15+'WLL30.06.12'!I15+'LL30.06.12'!I15</f>
        <v>4365157</v>
      </c>
      <c r="I14" s="85">
        <f>'M30.06.12'!I15</f>
        <v>4551481</v>
      </c>
      <c r="J14" s="36"/>
      <c r="K14" s="36"/>
      <c r="L14" s="8">
        <f>'LL30.06.12'!J15+'WLL30.06.12'!J15</f>
        <v>2924249</v>
      </c>
      <c r="M14" s="85">
        <f>'M30.06.12'!N15</f>
        <v>3876555</v>
      </c>
      <c r="N14" s="36">
        <f>'M30.06.12'!K15</f>
        <v>628661</v>
      </c>
      <c r="O14" s="36">
        <f>'M30.06.12'!V15</f>
        <v>649</v>
      </c>
      <c r="P14" s="36">
        <f>'M30.06.12'!W15</f>
        <v>1007896</v>
      </c>
      <c r="Q14" s="36">
        <f>+'WLL30.06.12'!L15+'LL30.06.12'!L15</f>
        <v>234403</v>
      </c>
      <c r="R14" s="36"/>
      <c r="S14" s="36"/>
      <c r="T14" s="36">
        <f t="shared" si="1"/>
        <v>20114268</v>
      </c>
      <c r="U14" s="36">
        <f t="shared" si="0"/>
        <v>23680377</v>
      </c>
      <c r="V14" s="140">
        <f>D14/U14*100</f>
        <v>15.059342171790593</v>
      </c>
      <c r="W14" s="57">
        <f t="shared" si="4"/>
        <v>0.9199277180979576</v>
      </c>
      <c r="X14" s="59">
        <f t="shared" si="5"/>
        <v>25741.562662076914</v>
      </c>
      <c r="Y14" s="36">
        <f t="shared" si="2"/>
        <v>25741.562662076914</v>
      </c>
      <c r="Z14" s="58">
        <v>8657.762102941542</v>
      </c>
      <c r="AA14" s="58">
        <v>17083.800559135372</v>
      </c>
      <c r="AC14" s="74">
        <v>8555.999999999993</v>
      </c>
      <c r="AD14" s="74">
        <v>16883</v>
      </c>
      <c r="AO14">
        <v>20.876024789608948</v>
      </c>
    </row>
    <row r="15" spans="1:41" s="413" customFormat="1" ht="15">
      <c r="A15" s="408">
        <v>8</v>
      </c>
      <c r="B15" s="409" t="s">
        <v>28</v>
      </c>
      <c r="C15" s="408">
        <v>3</v>
      </c>
      <c r="D15" s="97">
        <f>'M30.06.12'!D16+'WLL30.06.12'!F16+'LL30.06.12'!D16</f>
        <v>1778300</v>
      </c>
      <c r="E15" s="415"/>
      <c r="F15" s="97">
        <f t="shared" si="3"/>
        <v>1778300</v>
      </c>
      <c r="G15" s="94">
        <f>'M30.06.12'!G16+'LL30.06.12'!H16</f>
        <v>1902855</v>
      </c>
      <c r="H15" s="94">
        <f>'M30.06.12'!S16+'WLL30.06.12'!I16+'LL30.06.12'!I16</f>
        <v>1946706</v>
      </c>
      <c r="I15" s="97">
        <f>'M30.06.12'!I16</f>
        <v>485278</v>
      </c>
      <c r="J15" s="97"/>
      <c r="K15" s="97"/>
      <c r="L15" s="71">
        <f>'LL30.06.12'!J16+'WLL30.06.12'!J16</f>
        <v>316526</v>
      </c>
      <c r="M15" s="97">
        <f>'M30.06.12'!N16</f>
        <v>489163</v>
      </c>
      <c r="N15" s="97">
        <f>'M30.06.12'!K16</f>
        <v>753575</v>
      </c>
      <c r="O15" s="97">
        <f>'M30.06.12'!V16</f>
        <v>166</v>
      </c>
      <c r="P15" s="97">
        <f>'M30.06.12'!W16</f>
        <v>77037</v>
      </c>
      <c r="Q15" s="97">
        <f>+'WLL30.06.12'!L16+'LL30.06.12'!L16</f>
        <v>76</v>
      </c>
      <c r="R15" s="97"/>
      <c r="S15" s="97"/>
      <c r="T15" s="97">
        <f t="shared" si="1"/>
        <v>5971382</v>
      </c>
      <c r="U15" s="97">
        <f t="shared" si="0"/>
        <v>7749682</v>
      </c>
      <c r="V15" s="416">
        <f>D15/U15*100</f>
        <v>22.94674800849893</v>
      </c>
      <c r="W15" s="417">
        <f t="shared" si="4"/>
        <v>1.1224340434655733</v>
      </c>
      <c r="X15" s="418">
        <f t="shared" si="5"/>
        <v>6904.354019833946</v>
      </c>
      <c r="Y15" s="97">
        <f t="shared" si="2"/>
        <v>6904.354019833946</v>
      </c>
      <c r="Z15" s="87">
        <v>762.2943493118598</v>
      </c>
      <c r="AA15" s="87">
        <v>6142.059670522086</v>
      </c>
      <c r="AC15" s="419">
        <v>750.0000000000005</v>
      </c>
      <c r="AD15" s="419">
        <v>6042.999999999996</v>
      </c>
      <c r="AO15" s="413">
        <v>15.143006936224735</v>
      </c>
    </row>
    <row r="16" spans="1:41" ht="15">
      <c r="A16" s="5">
        <v>9</v>
      </c>
      <c r="B16" s="6" t="s">
        <v>29</v>
      </c>
      <c r="C16" s="86">
        <v>3</v>
      </c>
      <c r="D16" s="36">
        <f>'M30.06.12'!D17+'WLL30.06.12'!F17+'LL30.06.12'!D17</f>
        <v>1314555</v>
      </c>
      <c r="E16" s="56"/>
      <c r="F16" s="36">
        <f t="shared" si="3"/>
        <v>1314555</v>
      </c>
      <c r="G16" s="85">
        <f>'M30.06.12'!G17+'LL30.06.12'!H17</f>
        <v>2193528</v>
      </c>
      <c r="H16" s="36">
        <f>'M30.06.12'!S17+'WLL30.06.12'!I17+'LL30.06.12'!I17</f>
        <v>576149</v>
      </c>
      <c r="I16" s="36">
        <f>'M30.06.12'!I17</f>
        <v>719029</v>
      </c>
      <c r="J16" s="36"/>
      <c r="K16" s="36"/>
      <c r="L16" s="8">
        <f>'LL30.06.12'!J17+'WLL30.06.12'!J17</f>
        <v>109445</v>
      </c>
      <c r="M16" s="36">
        <f>'M30.06.12'!N17</f>
        <v>195572</v>
      </c>
      <c r="N16" s="85">
        <f>'M30.06.12'!K17</f>
        <v>1766692</v>
      </c>
      <c r="O16" s="36">
        <f>'M30.06.12'!V17</f>
        <v>302</v>
      </c>
      <c r="P16" s="36">
        <f>'M30.06.12'!W17</f>
        <v>0</v>
      </c>
      <c r="Q16" s="36">
        <f>+'WLL30.06.12'!L17+'LL30.06.12'!L17</f>
        <v>22</v>
      </c>
      <c r="R16" s="36"/>
      <c r="S16" s="36"/>
      <c r="T16" s="36">
        <f t="shared" si="1"/>
        <v>5560739</v>
      </c>
      <c r="U16" s="36">
        <f t="shared" si="0"/>
        <v>6875294</v>
      </c>
      <c r="V16" s="140">
        <f>D16/U16*100</f>
        <v>19.119982360027077</v>
      </c>
      <c r="W16" s="57">
        <f t="shared" si="4"/>
        <v>0.5372379169027566</v>
      </c>
      <c r="X16" s="59">
        <f t="shared" si="5"/>
        <v>12797.48465937945</v>
      </c>
      <c r="Y16" s="36">
        <f t="shared" si="2"/>
        <v>12797.48465937945</v>
      </c>
      <c r="Z16" s="58">
        <v>3432.5391947797966</v>
      </c>
      <c r="AA16" s="58">
        <v>9364.945464599654</v>
      </c>
      <c r="AC16" s="74">
        <v>3143.000000000002</v>
      </c>
      <c r="AD16" s="74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6"/>
      <c r="D17" s="36">
        <f>'M30.06.12'!D18+'WLL30.06.12'!F18+'LL30.06.12'!D18</f>
        <v>0</v>
      </c>
      <c r="E17" s="56"/>
      <c r="F17" s="36">
        <f t="shared" si="3"/>
        <v>0</v>
      </c>
      <c r="G17" s="8">
        <f>'M30.06.12'!G18+'LL30.06.12'!H18</f>
        <v>0</v>
      </c>
      <c r="H17" s="36">
        <f>'M30.06.12'!S18+'WLL30.06.12'!I18+'LL30.06.12'!I18</f>
        <v>0</v>
      </c>
      <c r="I17" s="36">
        <f>'M30.06.12'!I18</f>
        <v>0</v>
      </c>
      <c r="J17" s="36"/>
      <c r="K17" s="36"/>
      <c r="L17" s="8">
        <f>'LL30.06.12'!J18+'WLL30.06.12'!J18</f>
        <v>0</v>
      </c>
      <c r="M17" s="36">
        <f>'M30.06.12'!N18</f>
        <v>0</v>
      </c>
      <c r="N17" s="36">
        <f>'M30.06.12'!K18</f>
        <v>0</v>
      </c>
      <c r="O17" s="36">
        <f>'M30.06.12'!V18</f>
        <v>0</v>
      </c>
      <c r="P17" s="36">
        <f>'M30.06.12'!W18</f>
        <v>0</v>
      </c>
      <c r="Q17" s="36">
        <f>+'WLL30.06.12'!L18+'LL30.06.12'!L18</f>
        <v>0</v>
      </c>
      <c r="R17" s="36"/>
      <c r="S17" s="36"/>
      <c r="T17" s="36">
        <f t="shared" si="1"/>
        <v>0</v>
      </c>
      <c r="U17" s="36">
        <f t="shared" si="0"/>
        <v>0</v>
      </c>
      <c r="V17" s="140"/>
      <c r="W17" s="57" t="e">
        <f t="shared" si="4"/>
        <v>#DIV/0!</v>
      </c>
      <c r="X17" s="59"/>
      <c r="Y17" s="36">
        <f t="shared" si="2"/>
        <v>33566.04875353292</v>
      </c>
      <c r="Z17" s="58">
        <v>7817.715345812038</v>
      </c>
      <c r="AA17" s="58">
        <v>25748.333407720882</v>
      </c>
      <c r="AC17" s="74">
        <v>7330.000000000004</v>
      </c>
      <c r="AD17" s="74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6">
        <v>2</v>
      </c>
      <c r="D18" s="36">
        <f>'M30.06.12'!D19+'WLL30.06.12'!F19+'LL30.06.12'!D19</f>
        <v>8728995</v>
      </c>
      <c r="E18" s="56"/>
      <c r="F18" s="36">
        <f t="shared" si="3"/>
        <v>8728995</v>
      </c>
      <c r="G18" s="85">
        <f>'M30.06.12'!G19+'LL30.06.12'!H19</f>
        <v>16343194</v>
      </c>
      <c r="H18" s="8">
        <f>'M30.06.12'!S19+'WLL30.06.12'!I19+'LL30.06.12'!I19</f>
        <v>8465937</v>
      </c>
      <c r="I18" s="36">
        <f>'M30.06.12'!I19</f>
        <v>6902042</v>
      </c>
      <c r="J18" s="36">
        <f>G18-D18</f>
        <v>7614199</v>
      </c>
      <c r="K18" s="106">
        <f>J18/D18</f>
        <v>0.8722881614664689</v>
      </c>
      <c r="L18" s="8">
        <f>'LL30.06.12'!J19+'WLL30.06.12'!J19</f>
        <v>7116050</v>
      </c>
      <c r="M18" s="36">
        <f>'M30.06.12'!N19</f>
        <v>5959122</v>
      </c>
      <c r="N18" s="36">
        <f>'M30.06.12'!K19</f>
        <v>1261944</v>
      </c>
      <c r="O18" s="36">
        <f>'M30.06.12'!V19</f>
        <v>2203556</v>
      </c>
      <c r="P18" s="36">
        <f>'M30.06.12'!W19</f>
        <v>8365</v>
      </c>
      <c r="Q18" s="36">
        <f>+'WLL30.06.12'!L19+'LL30.06.12'!L19</f>
        <v>2225044</v>
      </c>
      <c r="R18" s="36"/>
      <c r="S18" s="36"/>
      <c r="T18" s="36">
        <f t="shared" si="1"/>
        <v>50485254</v>
      </c>
      <c r="U18" s="36">
        <f t="shared" si="0"/>
        <v>59214249</v>
      </c>
      <c r="V18" s="140">
        <f>D18/U18*100</f>
        <v>14.741375846884422</v>
      </c>
      <c r="W18" s="57">
        <f t="shared" si="4"/>
        <v>0.9587325409233699</v>
      </c>
      <c r="X18" s="59">
        <f t="shared" si="5"/>
        <v>61763.05327340809</v>
      </c>
      <c r="Y18" s="36">
        <f t="shared" si="2"/>
        <v>61763.05327340809</v>
      </c>
      <c r="Z18" s="58">
        <v>22969.75632770278</v>
      </c>
      <c r="AA18" s="58">
        <v>38793.29694570531</v>
      </c>
      <c r="AC18" s="74">
        <v>22097.999999999985</v>
      </c>
      <c r="AD18" s="74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5">
        <v>1</v>
      </c>
      <c r="D19" s="36">
        <f>'M30.06.12'!D20+'WLL30.06.12'!F20+'LL30.06.12'!D20</f>
        <v>10350821</v>
      </c>
      <c r="E19" s="56"/>
      <c r="F19" s="36">
        <f t="shared" si="3"/>
        <v>10350821</v>
      </c>
      <c r="G19" s="8">
        <f>'M30.06.12'!G20+'LL30.06.12'!H20</f>
        <v>3737463</v>
      </c>
      <c r="H19" s="36">
        <f>'M30.06.12'!S20+'WLL30.06.12'!I20+'LL30.06.12'!I20</f>
        <v>4432671</v>
      </c>
      <c r="I19" s="36">
        <f>'M30.06.12'!I20</f>
        <v>6012026</v>
      </c>
      <c r="J19" s="36"/>
      <c r="K19" s="36"/>
      <c r="L19" s="8">
        <f>'LL30.06.12'!J20+'WLL30.06.12'!J20</f>
        <v>2414542</v>
      </c>
      <c r="M19" s="36">
        <f>'M30.06.12'!N20</f>
        <v>7695590</v>
      </c>
      <c r="N19" s="36">
        <f>'M30.06.12'!K20</f>
        <v>1873532</v>
      </c>
      <c r="O19" s="36">
        <f>'M30.06.12'!V20</f>
        <v>738427</v>
      </c>
      <c r="P19" s="36">
        <f>'M30.06.12'!W20</f>
        <v>148370</v>
      </c>
      <c r="Q19" s="36">
        <f>+'WLL30.06.12'!L20+'LL30.06.12'!L20</f>
        <v>427571</v>
      </c>
      <c r="R19" s="36"/>
      <c r="S19" s="36"/>
      <c r="T19" s="36">
        <f t="shared" si="1"/>
        <v>27480192</v>
      </c>
      <c r="U19" s="36">
        <f t="shared" si="0"/>
        <v>37831013</v>
      </c>
      <c r="V19" s="140">
        <f>D19/U19*100</f>
        <v>27.3606762790095</v>
      </c>
      <c r="W19" s="57">
        <f t="shared" si="4"/>
        <v>1.1335940600824195</v>
      </c>
      <c r="X19" s="59">
        <f t="shared" si="5"/>
        <v>33372.628114555795</v>
      </c>
      <c r="Y19" s="36">
        <f t="shared" si="2"/>
        <v>33372.628114555795</v>
      </c>
      <c r="Z19" s="58">
        <v>8527.415094025033</v>
      </c>
      <c r="AA19" s="58">
        <v>24845.213020530762</v>
      </c>
      <c r="AC19" s="74">
        <v>8850.999999999993</v>
      </c>
      <c r="AD19" s="74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6">
        <v>4</v>
      </c>
      <c r="D20" s="36">
        <f>'M30.06.12'!D21+'WLL30.06.12'!F21+'LL30.06.12'!D21</f>
        <v>5680673</v>
      </c>
      <c r="E20" s="56"/>
      <c r="F20" s="36">
        <f t="shared" si="3"/>
        <v>5680673</v>
      </c>
      <c r="G20" s="85">
        <f>'M30.06.12'!G21+'LL30.06.12'!H21</f>
        <v>10318034</v>
      </c>
      <c r="H20" s="85">
        <f>'M30.06.12'!S21+'WLL30.06.12'!I21+'LL30.06.12'!I21</f>
        <v>12952155</v>
      </c>
      <c r="I20" s="36">
        <f>'M30.06.12'!I21</f>
        <v>4248401</v>
      </c>
      <c r="J20" s="36">
        <f>H20-D20</f>
        <v>7271482</v>
      </c>
      <c r="K20" s="106">
        <f>J20/D20</f>
        <v>1.2800388263855356</v>
      </c>
      <c r="L20" s="8">
        <f>'LL30.06.12'!J21+'WLL30.06.12'!J21</f>
        <v>4899619</v>
      </c>
      <c r="M20" s="85">
        <f>'M30.06.12'!N21</f>
        <v>14499964</v>
      </c>
      <c r="N20" s="36">
        <f>'M30.06.12'!K21</f>
        <v>999014</v>
      </c>
      <c r="O20" s="36">
        <f>'M30.06.12'!V21</f>
        <v>1320</v>
      </c>
      <c r="P20" s="36">
        <f>'M30.06.12'!W21</f>
        <v>1064985</v>
      </c>
      <c r="Q20" s="36">
        <f>+'WLL30.06.12'!L21+'LL30.06.12'!L21</f>
        <v>2704</v>
      </c>
      <c r="R20" s="36"/>
      <c r="S20" s="36"/>
      <c r="T20" s="36">
        <f t="shared" si="1"/>
        <v>48986196</v>
      </c>
      <c r="U20" s="36">
        <f t="shared" si="0"/>
        <v>54666869</v>
      </c>
      <c r="V20" s="140">
        <f>D20/U20*100</f>
        <v>10.391436539012322</v>
      </c>
      <c r="W20" s="57">
        <f t="shared" si="4"/>
        <v>0.5480027868716205</v>
      </c>
      <c r="X20" s="59">
        <f>Y20+Y12</f>
        <v>99756.5529038207</v>
      </c>
      <c r="Y20" s="36">
        <f>Z20+AA20</f>
        <v>73744.14564532704</v>
      </c>
      <c r="Z20" s="58">
        <v>20413.44175716769</v>
      </c>
      <c r="AA20" s="58">
        <v>53330.70388815935</v>
      </c>
      <c r="AC20" s="74">
        <v>19986.000000000015</v>
      </c>
      <c r="AD20" s="74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6">
        <v>6</v>
      </c>
      <c r="D21" s="36">
        <f>'M30.06.12'!D22+'WLL30.06.12'!F22+'LL30.06.12'!D22</f>
        <v>8314966</v>
      </c>
      <c r="E21" s="56"/>
      <c r="F21" s="36">
        <f t="shared" si="3"/>
        <v>8314966</v>
      </c>
      <c r="G21" s="85">
        <f>'M30.06.12'!G22+'LL30.06.12'!H22</f>
        <v>10390379</v>
      </c>
      <c r="H21" s="85">
        <f>'M30.06.12'!S22+'WLL30.06.12'!I22+'LL30.06.12'!I22</f>
        <v>11443637</v>
      </c>
      <c r="I21" s="85">
        <f>'M30.06.12'!I22</f>
        <v>13265420</v>
      </c>
      <c r="J21" s="36"/>
      <c r="K21" s="36"/>
      <c r="L21" s="85">
        <f>'LL30.06.12'!J22+'WLL30.06.12'!J22</f>
        <v>8407136</v>
      </c>
      <c r="M21" s="85">
        <f>'M30.06.12'!N22</f>
        <v>15425757</v>
      </c>
      <c r="N21" s="36">
        <f>'M30.06.12'!K22</f>
        <v>1079177</v>
      </c>
      <c r="O21" s="36">
        <f>'M30.06.12'!V22</f>
        <v>5134325</v>
      </c>
      <c r="P21" s="36">
        <f>'M30.06.12'!W22</f>
        <v>8820</v>
      </c>
      <c r="Q21" s="36">
        <f>+'WLL30.06.12'!L22+'LL30.06.12'!L22</f>
        <v>724899</v>
      </c>
      <c r="R21" s="36"/>
      <c r="S21" s="36"/>
      <c r="T21" s="36">
        <f t="shared" si="1"/>
        <v>65879550</v>
      </c>
      <c r="U21" s="36">
        <f t="shared" si="0"/>
        <v>74194516</v>
      </c>
      <c r="V21" s="140">
        <f>D21/U21*100</f>
        <v>11.206981928421772</v>
      </c>
      <c r="W21" s="57">
        <f t="shared" si="4"/>
        <v>0.8140464730198003</v>
      </c>
      <c r="X21" s="59">
        <f t="shared" si="5"/>
        <v>91142.85051167509</v>
      </c>
      <c r="Y21" s="36">
        <f t="shared" si="2"/>
        <v>91142.85051167509</v>
      </c>
      <c r="Z21" s="58">
        <v>31409.401966627036</v>
      </c>
      <c r="AA21" s="58">
        <v>59733.44854504806</v>
      </c>
      <c r="AC21" s="74">
        <v>32229.454713109284</v>
      </c>
      <c r="AD21" s="74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6">
        <v>3</v>
      </c>
      <c r="D22" s="36">
        <f>'M30.06.12'!D23+'WLL30.06.12'!F23+'LL30.06.12'!D23</f>
        <v>1924963</v>
      </c>
      <c r="E22" s="56"/>
      <c r="F22" s="36">
        <f t="shared" si="3"/>
        <v>1924963</v>
      </c>
      <c r="G22" s="85">
        <f>'M30.06.12'!G23+'LL30.06.12'!H23</f>
        <v>2504849</v>
      </c>
      <c r="H22" s="36">
        <f>'M30.06.12'!S23+'WLL30.06.12'!I23+'LL30.06.12'!I23</f>
        <v>994562</v>
      </c>
      <c r="I22" s="36">
        <f>'M30.06.12'!I23</f>
        <v>1003492</v>
      </c>
      <c r="J22" s="36"/>
      <c r="K22" s="36"/>
      <c r="L22" s="8">
        <f>'LL30.06.12'!J23+'WLL30.06.12'!J23</f>
        <v>79304</v>
      </c>
      <c r="M22" s="36">
        <f>'M30.06.12'!N23</f>
        <v>232322</v>
      </c>
      <c r="N22" s="85">
        <f>'M30.06.12'!K23</f>
        <v>2453678</v>
      </c>
      <c r="O22" s="36">
        <f>'M30.06.12'!V23</f>
        <v>89</v>
      </c>
      <c r="P22" s="36">
        <f>'M30.06.12'!W23</f>
        <v>0</v>
      </c>
      <c r="Q22" s="36">
        <f>+'WLL30.06.12'!L23+'LL30.06.12'!L23</f>
        <v>176</v>
      </c>
      <c r="R22" s="36"/>
      <c r="S22" s="36"/>
      <c r="T22" s="36">
        <f t="shared" si="1"/>
        <v>7268472</v>
      </c>
      <c r="U22" s="36">
        <f t="shared" si="0"/>
        <v>9193435</v>
      </c>
      <c r="V22" s="140">
        <f>D22/U22*100</f>
        <v>20.938452275999122</v>
      </c>
      <c r="W22" s="57">
        <f t="shared" si="4"/>
        <v>0.6571419464081063</v>
      </c>
      <c r="X22" s="59">
        <f>Y22+Y23</f>
        <v>13990.029171400025</v>
      </c>
      <c r="Y22" s="36">
        <f t="shared" si="2"/>
        <v>7853.514218440812</v>
      </c>
      <c r="Z22" s="58">
        <v>1909.9625105198552</v>
      </c>
      <c r="AA22" s="58">
        <v>5943.551707920958</v>
      </c>
      <c r="AB22" s="93"/>
      <c r="AC22" s="74">
        <v>1760.999999999999</v>
      </c>
      <c r="AD22" s="74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5"/>
      <c r="D23" s="36">
        <f>'M30.06.12'!D24+'WLL30.06.12'!F24+'LL30.06.12'!D24</f>
        <v>0</v>
      </c>
      <c r="E23" s="56"/>
      <c r="F23" s="36">
        <f t="shared" si="3"/>
        <v>0</v>
      </c>
      <c r="G23" s="8">
        <f>'M30.06.12'!G24+'LL30.06.12'!H24</f>
        <v>0</v>
      </c>
      <c r="H23" s="36">
        <f>'M30.06.12'!S24+'WLL30.06.12'!I24+'LL30.06.12'!I24</f>
        <v>0</v>
      </c>
      <c r="I23" s="36">
        <f>'M30.06.12'!I24</f>
        <v>0</v>
      </c>
      <c r="J23" s="36"/>
      <c r="K23" s="36"/>
      <c r="L23" s="8">
        <f>'LL30.06.12'!J24+'WLL30.06.12'!J24</f>
        <v>0</v>
      </c>
      <c r="M23" s="36">
        <f>'M30.06.12'!N24</f>
        <v>0</v>
      </c>
      <c r="N23" s="36">
        <f>'M30.06.12'!K24</f>
        <v>0</v>
      </c>
      <c r="O23" s="36">
        <f>'M30.06.12'!V24</f>
        <v>0</v>
      </c>
      <c r="P23" s="36">
        <f>'M30.06.12'!W24</f>
        <v>0</v>
      </c>
      <c r="Q23" s="36">
        <f>+'WLL30.06.12'!L24+'LL30.06.12'!L24</f>
        <v>0</v>
      </c>
      <c r="R23" s="36"/>
      <c r="S23" s="36"/>
      <c r="T23" s="36">
        <f t="shared" si="1"/>
        <v>0</v>
      </c>
      <c r="U23" s="36">
        <f t="shared" si="0"/>
        <v>0</v>
      </c>
      <c r="V23" s="140"/>
      <c r="W23" s="57" t="e">
        <f t="shared" si="4"/>
        <v>#DIV/0!</v>
      </c>
      <c r="X23" s="59"/>
      <c r="Y23" s="36">
        <f t="shared" si="2"/>
        <v>6136.514952959213</v>
      </c>
      <c r="Z23" s="58">
        <v>1458.9592715235578</v>
      </c>
      <c r="AA23" s="58">
        <v>4677.555681435655</v>
      </c>
      <c r="AC23" s="74">
        <v>1412.000000000001</v>
      </c>
      <c r="AD23" s="74">
        <v>4527</v>
      </c>
      <c r="AO23">
        <v>14.95800929070746</v>
      </c>
    </row>
    <row r="24" spans="1:41" ht="15">
      <c r="A24" s="5">
        <v>17</v>
      </c>
      <c r="B24" s="6" t="s">
        <v>37</v>
      </c>
      <c r="C24" s="86">
        <v>2</v>
      </c>
      <c r="D24" s="36">
        <f>'M30.06.12'!D25+'WLL30.06.12'!F25+'LL30.06.12'!D25</f>
        <v>4847091</v>
      </c>
      <c r="E24" s="56"/>
      <c r="F24" s="36">
        <f t="shared" si="3"/>
        <v>4847091</v>
      </c>
      <c r="G24" s="85">
        <f>'M30.06.12'!G25+'LL30.06.12'!H25</f>
        <v>6605276</v>
      </c>
      <c r="H24" s="8">
        <f>'M30.06.12'!S25+'WLL30.06.12'!I25+'LL30.06.12'!I25</f>
        <v>4828996</v>
      </c>
      <c r="I24" s="36">
        <f>'M30.06.12'!I25</f>
        <v>2703151</v>
      </c>
      <c r="J24" s="36"/>
      <c r="K24" s="36"/>
      <c r="L24" s="8">
        <f>'LL30.06.12'!J25+'WLL30.06.12'!J25</f>
        <v>2524606</v>
      </c>
      <c r="M24" s="36">
        <f>'M30.06.12'!N25</f>
        <v>1052624</v>
      </c>
      <c r="N24" s="36">
        <f>'M30.06.12'!K25</f>
        <v>2782969</v>
      </c>
      <c r="O24" s="36">
        <f>'M30.06.12'!V25</f>
        <v>1588820</v>
      </c>
      <c r="P24" s="36">
        <f>'M30.06.12'!W25</f>
        <v>10673</v>
      </c>
      <c r="Q24" s="36">
        <f>+'WLL30.06.12'!L25+'LL30.06.12'!L25</f>
        <v>734</v>
      </c>
      <c r="R24" s="36"/>
      <c r="S24" s="36"/>
      <c r="T24" s="36">
        <f t="shared" si="1"/>
        <v>22097849</v>
      </c>
      <c r="U24" s="36">
        <f t="shared" si="0"/>
        <v>26944940</v>
      </c>
      <c r="V24" s="140">
        <f>D24/U24*100</f>
        <v>17.988872864441337</v>
      </c>
      <c r="W24" s="57">
        <f t="shared" si="4"/>
        <v>0.6370362879408988</v>
      </c>
      <c r="X24" s="59">
        <f t="shared" si="5"/>
        <v>42297.33927260957</v>
      </c>
      <c r="Y24" s="36">
        <f t="shared" si="2"/>
        <v>42297.33927260957</v>
      </c>
      <c r="Z24" s="58">
        <v>7091.42139657591</v>
      </c>
      <c r="AA24" s="58">
        <v>35205.91787603366</v>
      </c>
      <c r="AC24" s="74">
        <v>6831.999999999996</v>
      </c>
      <c r="AD24" s="74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6">
        <v>3</v>
      </c>
      <c r="D25" s="36">
        <f>'M30.06.12'!D26+'WLL30.06.12'!F26+'LL30.06.12'!D26</f>
        <v>5432925</v>
      </c>
      <c r="E25" s="56"/>
      <c r="F25" s="36">
        <f t="shared" si="3"/>
        <v>5432925</v>
      </c>
      <c r="G25" s="85">
        <f>'M30.06.12'!G26+'LL30.06.12'!H26</f>
        <v>7094419</v>
      </c>
      <c r="H25" s="36">
        <f>'M30.06.12'!S26+'WLL30.06.12'!I26+'LL30.06.12'!I26</f>
        <v>4207744</v>
      </c>
      <c r="I25" s="36">
        <f>'M30.06.12'!I26</f>
        <v>4574450</v>
      </c>
      <c r="J25" s="36"/>
      <c r="K25" s="36"/>
      <c r="L25" s="8">
        <f>'LL30.06.12'!J26+'WLL30.06.12'!J26</f>
        <v>2826257</v>
      </c>
      <c r="M25" s="85">
        <f>'M30.06.12'!N26</f>
        <v>5645347</v>
      </c>
      <c r="N25" s="36">
        <f>'M30.06.12'!K26</f>
        <v>996674</v>
      </c>
      <c r="O25" s="36">
        <f>'M30.06.12'!V26</f>
        <v>1210</v>
      </c>
      <c r="P25" s="36">
        <f>'M30.06.12'!W26</f>
        <v>0</v>
      </c>
      <c r="Q25" s="36">
        <f>+'WLL30.06.12'!L26+'LL30.06.12'!L26</f>
        <v>1016</v>
      </c>
      <c r="R25" s="36">
        <f>'WLL30.06.12'!K26+'LL30.06.12'!K26</f>
        <v>1708410</v>
      </c>
      <c r="S25" s="36"/>
      <c r="T25" s="36">
        <f t="shared" si="1"/>
        <v>27055527</v>
      </c>
      <c r="U25" s="36">
        <f t="shared" si="0"/>
        <v>32488452</v>
      </c>
      <c r="V25" s="140">
        <f>D25/U25*100</f>
        <v>16.722634245546693</v>
      </c>
      <c r="W25" s="57">
        <f t="shared" si="4"/>
        <v>1.1204921419639902</v>
      </c>
      <c r="X25" s="59">
        <f>Y25</f>
        <v>28994.805749422292</v>
      </c>
      <c r="Y25" s="36">
        <f t="shared" si="2"/>
        <v>28994.805749422292</v>
      </c>
      <c r="Z25" s="60">
        <v>11923.162839601351</v>
      </c>
      <c r="AA25" s="60">
        <v>17071.64290982094</v>
      </c>
      <c r="AC25" s="74">
        <v>11972.999999999993</v>
      </c>
      <c r="AD25" s="74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6">
        <v>4</v>
      </c>
      <c r="D26" s="36">
        <f>'M30.06.12'!D27+'WLL30.06.12'!F27+'LL30.06.12'!D27</f>
        <v>6720262</v>
      </c>
      <c r="E26" s="56"/>
      <c r="F26" s="36">
        <f t="shared" si="3"/>
        <v>6720262</v>
      </c>
      <c r="G26" s="85">
        <f>'M30.06.12'!G27+'LL30.06.12'!H27</f>
        <v>14800481</v>
      </c>
      <c r="H26" s="85">
        <f>'M30.06.12'!S27+'WLL30.06.12'!I27+'LL30.06.12'!I27</f>
        <v>7558807</v>
      </c>
      <c r="I26" s="85">
        <f>'M30.06.12'!I27</f>
        <v>9246683</v>
      </c>
      <c r="J26" s="36">
        <f>G26-D26</f>
        <v>8080219</v>
      </c>
      <c r="K26" s="106">
        <f>J26/D26</f>
        <v>1.202366663680672</v>
      </c>
      <c r="L26" s="8">
        <f>'LL30.06.12'!J27+'WLL30.06.12'!J27</f>
        <v>3747077</v>
      </c>
      <c r="M26" s="36">
        <f>'M30.06.12'!N27</f>
        <v>4469297</v>
      </c>
      <c r="N26" s="36">
        <f>'M30.06.12'!K27</f>
        <v>2192300</v>
      </c>
      <c r="O26" s="36">
        <f>'M30.06.12'!V27</f>
        <v>1079</v>
      </c>
      <c r="P26" s="36">
        <f>'M30.06.12'!W27</f>
        <v>8392</v>
      </c>
      <c r="Q26" s="36">
        <f>+'WLL30.06.12'!L27+'LL30.06.12'!L27</f>
        <v>1669718</v>
      </c>
      <c r="R26" s="36"/>
      <c r="S26" s="36"/>
      <c r="T26" s="36">
        <f t="shared" si="1"/>
        <v>43693834</v>
      </c>
      <c r="U26" s="36">
        <f t="shared" si="0"/>
        <v>50414096</v>
      </c>
      <c r="V26" s="140">
        <f>D26/U26*100</f>
        <v>13.33012497139689</v>
      </c>
      <c r="W26" s="57">
        <f t="shared" si="4"/>
        <v>0.7222974644514712</v>
      </c>
      <c r="X26" s="59">
        <f t="shared" si="5"/>
        <v>69796.8613779997</v>
      </c>
      <c r="Y26" s="36">
        <f t="shared" si="2"/>
        <v>69796.8613779997</v>
      </c>
      <c r="Z26" s="58">
        <v>16685.185128177272</v>
      </c>
      <c r="AA26" s="58">
        <v>53111.67624982242</v>
      </c>
      <c r="AC26" s="74">
        <v>16214.999999999993</v>
      </c>
      <c r="AD26" s="74">
        <v>51615.00000000003</v>
      </c>
      <c r="AF26" s="84"/>
      <c r="AO26">
        <v>12.587224104140947</v>
      </c>
    </row>
    <row r="27" spans="1:41" ht="15">
      <c r="A27" s="5">
        <v>20</v>
      </c>
      <c r="B27" s="6" t="s">
        <v>40</v>
      </c>
      <c r="C27" s="86">
        <v>4</v>
      </c>
      <c r="D27" s="36">
        <f>'M30.06.12'!D28+'WLL30.06.12'!F28+'LL30.06.12'!D28</f>
        <v>9506891</v>
      </c>
      <c r="E27" s="56"/>
      <c r="F27" s="36">
        <f t="shared" si="3"/>
        <v>9506891</v>
      </c>
      <c r="G27" s="85">
        <f>'M30.06.12'!G28+'LL30.06.12'!H28</f>
        <v>10321115</v>
      </c>
      <c r="H27" s="36">
        <f>'M30.06.12'!S28+'WLL30.06.12'!I28+'LL30.06.12'!I28</f>
        <v>7607183</v>
      </c>
      <c r="I27" s="85">
        <f>'M30.06.12'!I28</f>
        <v>10384602</v>
      </c>
      <c r="J27" s="36"/>
      <c r="K27" s="36"/>
      <c r="L27" s="8">
        <f>'LL30.06.12'!J28+'WLL30.06.12'!J28</f>
        <v>3984060</v>
      </c>
      <c r="M27" s="36">
        <f>'M30.06.12'!N28</f>
        <v>2231538</v>
      </c>
      <c r="N27" s="85">
        <f>'M30.06.12'!K28</f>
        <v>18750871</v>
      </c>
      <c r="O27" s="36">
        <f>'M30.06.12'!V28</f>
        <v>2221039</v>
      </c>
      <c r="P27" s="36">
        <f>'M30.06.12'!W28</f>
        <v>1269726</v>
      </c>
      <c r="Q27" s="36">
        <f>+'WLL30.06.12'!L28+'LL30.06.12'!L28</f>
        <v>1083704</v>
      </c>
      <c r="R27" s="36"/>
      <c r="S27" s="36"/>
      <c r="T27" s="36">
        <f t="shared" si="1"/>
        <v>57853838</v>
      </c>
      <c r="U27" s="36">
        <f t="shared" si="0"/>
        <v>67360729</v>
      </c>
      <c r="V27" s="140">
        <f>D27/U27*100</f>
        <v>14.113402781018003</v>
      </c>
      <c r="W27" s="57">
        <f t="shared" si="4"/>
        <v>1.0804380543396452</v>
      </c>
      <c r="X27" s="59">
        <f t="shared" si="5"/>
        <v>62345.757565129745</v>
      </c>
      <c r="Y27" s="36">
        <f t="shared" si="2"/>
        <v>62345.757565129745</v>
      </c>
      <c r="Z27" s="58">
        <v>28770.328645916787</v>
      </c>
      <c r="AA27" s="58">
        <v>33575.42891921296</v>
      </c>
      <c r="AC27" s="74">
        <v>28884.322622685115</v>
      </c>
      <c r="AD27" s="74">
        <v>31167.000000000015</v>
      </c>
      <c r="AE27">
        <f>Z27/Z34*AC34</f>
        <v>28000.158886003544</v>
      </c>
      <c r="AG27" s="84">
        <f>AC27-AE27</f>
        <v>884.1637366815703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5"/>
      <c r="D28" s="36">
        <f>'M30.06.12'!D29+'WLL30.06.12'!F29+'LL30.06.12'!D29</f>
        <v>0</v>
      </c>
      <c r="E28" s="56"/>
      <c r="F28" s="36">
        <f t="shared" si="3"/>
        <v>0</v>
      </c>
      <c r="G28" s="8">
        <f>'M30.06.12'!G29+'LL30.06.12'!H29</f>
        <v>0</v>
      </c>
      <c r="H28" s="36">
        <f>'M30.06.12'!S29+'WLL30.06.12'!I29+'LL30.06.12'!I29</f>
        <v>0</v>
      </c>
      <c r="I28" s="36">
        <f>'M30.06.12'!I29</f>
        <v>0</v>
      </c>
      <c r="J28" s="36"/>
      <c r="K28" s="36"/>
      <c r="L28" s="8">
        <f>'LL30.06.12'!J29+'WLL30.06.12'!J29</f>
        <v>0</v>
      </c>
      <c r="M28" s="36">
        <f>'M30.06.12'!N29</f>
        <v>0</v>
      </c>
      <c r="N28" s="36">
        <f>'M30.06.12'!K29</f>
        <v>0</v>
      </c>
      <c r="O28" s="36">
        <f>'M30.06.12'!V29</f>
        <v>0</v>
      </c>
      <c r="P28" s="36">
        <f>'M30.06.12'!W29</f>
        <v>0</v>
      </c>
      <c r="Q28" s="36">
        <f>+'WLL30.06.12'!L29+'LL30.06.12'!L29</f>
        <v>0</v>
      </c>
      <c r="R28" s="36"/>
      <c r="S28" s="36"/>
      <c r="T28" s="36">
        <f t="shared" si="1"/>
        <v>0</v>
      </c>
      <c r="U28" s="36">
        <f t="shared" si="0"/>
        <v>0</v>
      </c>
      <c r="V28" s="140"/>
      <c r="W28" s="57" t="e">
        <f t="shared" si="4"/>
        <v>#DIV/0!</v>
      </c>
      <c r="X28" s="59"/>
      <c r="Y28" s="36">
        <f t="shared" si="2"/>
        <v>10263.077261144515</v>
      </c>
      <c r="Z28" s="58">
        <v>2910.7792292494746</v>
      </c>
      <c r="AA28" s="58">
        <v>7352.298031895041</v>
      </c>
      <c r="AC28" s="74">
        <v>2819.999999999998</v>
      </c>
      <c r="AD28" s="74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6">
        <v>4</v>
      </c>
      <c r="D29" s="36">
        <f>'M30.06.12'!D30+'WLL30.06.12'!F30+'LL30.06.12'!D30</f>
        <v>11140142</v>
      </c>
      <c r="E29" s="56"/>
      <c r="F29" s="36">
        <f t="shared" si="3"/>
        <v>11140142</v>
      </c>
      <c r="G29" s="85">
        <f>'M30.06.12'!G30+'LL30.06.12'!H30</f>
        <v>15304668</v>
      </c>
      <c r="H29" s="85">
        <f>'M30.06.12'!S30+'WLL30.06.12'!I30+'LL30.06.12'!I30</f>
        <v>12786496</v>
      </c>
      <c r="I29" s="85">
        <f>'M30.06.12'!I30</f>
        <v>15400233</v>
      </c>
      <c r="J29" s="36"/>
      <c r="K29" s="36"/>
      <c r="L29" s="8">
        <f>'LL30.06.12'!J30+'WLL30.06.12'!J30</f>
        <v>4631128</v>
      </c>
      <c r="M29" s="36">
        <f>'M30.06.12'!N30</f>
        <v>7925598</v>
      </c>
      <c r="N29" s="36">
        <f>'M30.06.12'!K30</f>
        <v>3029969</v>
      </c>
      <c r="O29" s="36">
        <f>'M30.06.12'!V30</f>
        <v>7774581</v>
      </c>
      <c r="P29" s="36">
        <f>'M30.06.12'!W30</f>
        <v>14876</v>
      </c>
      <c r="Q29" s="36">
        <f>+'WLL30.06.12'!L30+'LL30.06.12'!L30</f>
        <v>611580</v>
      </c>
      <c r="R29" s="36"/>
      <c r="S29" s="36"/>
      <c r="T29" s="36">
        <f t="shared" si="1"/>
        <v>67479129</v>
      </c>
      <c r="U29" s="36">
        <f t="shared" si="0"/>
        <v>78619271</v>
      </c>
      <c r="V29" s="140">
        <f aca="true" t="shared" si="6" ref="V29:V37">D29/U29*100</f>
        <v>14.169734542565271</v>
      </c>
      <c r="W29" s="57">
        <f t="shared" si="4"/>
        <v>0.5732827185006907</v>
      </c>
      <c r="X29" s="59">
        <f t="shared" si="5"/>
        <v>137138.742304344</v>
      </c>
      <c r="Y29" s="36">
        <f t="shared" si="2"/>
        <v>137138.742304344</v>
      </c>
      <c r="Z29" s="60">
        <v>23247.560211449378</v>
      </c>
      <c r="AA29" s="60">
        <v>113891.18209289463</v>
      </c>
      <c r="AB29" s="24"/>
      <c r="AC29" s="74">
        <v>44060.00000000003</v>
      </c>
      <c r="AD29" s="74">
        <v>156704</v>
      </c>
      <c r="AE29" s="74">
        <f>Z29/(Z29+Z30)*AC29</f>
        <v>22860.453294800955</v>
      </c>
      <c r="AF29">
        <f>AA29/(AA29+AA30)*AD29</f>
        <v>113044.14559246818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6">
        <v>5</v>
      </c>
      <c r="D30" s="36">
        <f>'M30.06.12'!D31+'WLL30.06.12'!F31+'LL30.06.12'!D31</f>
        <v>5671280</v>
      </c>
      <c r="E30" s="56"/>
      <c r="F30" s="36">
        <f t="shared" si="3"/>
        <v>5671280</v>
      </c>
      <c r="G30" s="85">
        <f>'M30.06.12'!G31+'LL30.06.12'!H31</f>
        <v>6760153</v>
      </c>
      <c r="H30" s="85">
        <f>'M30.06.12'!S31+'WLL30.06.12'!I31+'LL30.06.12'!I31</f>
        <v>10402228</v>
      </c>
      <c r="I30" s="85">
        <f>'M30.06.12'!I31</f>
        <v>9826547</v>
      </c>
      <c r="J30" s="36"/>
      <c r="K30" s="36"/>
      <c r="L30" s="8">
        <f>'LL30.06.12'!J31+'WLL30.06.12'!J31</f>
        <v>4665792</v>
      </c>
      <c r="M30" s="85">
        <f>'M30.06.12'!N31</f>
        <v>10631230</v>
      </c>
      <c r="N30" s="36">
        <f>'M30.06.12'!K31</f>
        <v>2200315</v>
      </c>
      <c r="O30" s="36">
        <f>'M30.06.12'!V31</f>
        <v>5242602</v>
      </c>
      <c r="P30" s="36">
        <f>'M30.06.12'!W31</f>
        <v>6067</v>
      </c>
      <c r="Q30" s="36">
        <f>+'WLL30.06.12'!L31+'LL30.06.12'!L31</f>
        <v>637976</v>
      </c>
      <c r="R30" s="36"/>
      <c r="S30" s="36"/>
      <c r="T30" s="36">
        <f t="shared" si="1"/>
        <v>50372910</v>
      </c>
      <c r="U30" s="36">
        <f t="shared" si="0"/>
        <v>56044190</v>
      </c>
      <c r="V30" s="140">
        <f t="shared" si="6"/>
        <v>10.119300501978886</v>
      </c>
      <c r="W30" s="57">
        <f t="shared" si="4"/>
        <v>0.7392853611863526</v>
      </c>
      <c r="X30" s="59">
        <f>Y30+Y28</f>
        <v>75808.60239145582</v>
      </c>
      <c r="Y30" s="36">
        <f>Z30+AA30</f>
        <v>65545.5251303113</v>
      </c>
      <c r="Z30" s="60">
        <v>21558.528701468596</v>
      </c>
      <c r="AA30" s="60">
        <v>43986.99642884271</v>
      </c>
      <c r="AB30" s="74"/>
      <c r="AC30" s="74">
        <v>10554.608454484804</v>
      </c>
      <c r="AD30" s="74">
        <v>64539.00000000003</v>
      </c>
      <c r="AE30" s="84">
        <f>AC29-AE29</f>
        <v>21199.546705199074</v>
      </c>
      <c r="AF30" s="74">
        <f>AD29-AF29</f>
        <v>43659.85440753182</v>
      </c>
      <c r="AG30" s="74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6">
        <v>4</v>
      </c>
      <c r="D31" s="36">
        <f>'M30.06.12'!D32+'WLL30.06.12'!F32+'LL30.06.12'!D32</f>
        <v>4243513</v>
      </c>
      <c r="E31" s="56"/>
      <c r="F31" s="36">
        <f t="shared" si="3"/>
        <v>4243513</v>
      </c>
      <c r="G31" s="85">
        <f>'M30.06.12'!G32+'LL30.06.12'!H32</f>
        <v>9265276</v>
      </c>
      <c r="H31" s="85">
        <f>'M30.06.12'!S32+'WLL30.06.12'!I32+'LL30.06.12'!I32</f>
        <v>8110135</v>
      </c>
      <c r="I31" s="85">
        <f>'M30.06.12'!I32</f>
        <v>12005875</v>
      </c>
      <c r="J31" s="36">
        <f>I31-D31</f>
        <v>7762362</v>
      </c>
      <c r="K31" s="106">
        <f>J31/D31</f>
        <v>1.8292301684948296</v>
      </c>
      <c r="L31" s="8">
        <f>'LL30.06.12'!J32+'WLL30.06.12'!J32</f>
        <v>2943184</v>
      </c>
      <c r="M31" s="36">
        <f>'M30.06.12'!N32</f>
        <v>2253211</v>
      </c>
      <c r="N31" s="36">
        <f>'M30.06.12'!K32</f>
        <v>2916474</v>
      </c>
      <c r="O31" s="36">
        <f>'M30.06.12'!V32</f>
        <v>4163771</v>
      </c>
      <c r="P31" s="36">
        <f>'M30.06.12'!W32</f>
        <v>17194</v>
      </c>
      <c r="Q31" s="36">
        <f>+'WLL30.06.12'!L32+'LL30.06.12'!L32</f>
        <v>1469382</v>
      </c>
      <c r="R31" s="36"/>
      <c r="S31" s="36"/>
      <c r="T31" s="36">
        <f t="shared" si="1"/>
        <v>43144502</v>
      </c>
      <c r="U31" s="36">
        <f t="shared" si="0"/>
        <v>47388015</v>
      </c>
      <c r="V31" s="140">
        <f t="shared" si="6"/>
        <v>8.95482328179393</v>
      </c>
      <c r="W31" s="57">
        <f t="shared" si="4"/>
        <v>0.6103153504486537</v>
      </c>
      <c r="X31" s="59">
        <f>Y31+Y8</f>
        <v>77645.1304479958</v>
      </c>
      <c r="Y31" s="36">
        <f t="shared" si="2"/>
        <v>77265.27644389737</v>
      </c>
      <c r="Z31" s="58">
        <v>10859.842225948598</v>
      </c>
      <c r="AA31" s="58">
        <v>66405.43421794877</v>
      </c>
      <c r="AC31" s="74">
        <v>15017.39154551519</v>
      </c>
      <c r="AD31" s="74">
        <v>0</v>
      </c>
      <c r="AO31">
        <v>0</v>
      </c>
    </row>
    <row r="32" spans="1:41" ht="15">
      <c r="A32" s="5">
        <v>25</v>
      </c>
      <c r="B32" s="6" t="s">
        <v>45</v>
      </c>
      <c r="C32" s="86">
        <v>4</v>
      </c>
      <c r="D32" s="36">
        <f>'M30.06.12'!D33+'WLL30.06.12'!F33+'LL30.06.12'!D33</f>
        <v>3367605</v>
      </c>
      <c r="E32" s="56"/>
      <c r="F32" s="36">
        <f t="shared" si="3"/>
        <v>3367605</v>
      </c>
      <c r="G32" s="85">
        <f>'M30.06.12'!G33+'LL30.06.12'!H33</f>
        <v>3995116</v>
      </c>
      <c r="H32" s="85">
        <f>'M30.06.12'!S33+'WLL30.06.12'!I33+'LL30.06.12'!I33</f>
        <v>5853204</v>
      </c>
      <c r="I32" s="85">
        <f>'M30.06.12'!I33</f>
        <v>4271456</v>
      </c>
      <c r="J32" s="36"/>
      <c r="K32" s="36"/>
      <c r="L32" s="8">
        <f>'LL30.06.12'!J33+'WLL30.06.12'!J33</f>
        <v>3210879</v>
      </c>
      <c r="M32" s="36">
        <f>'M30.06.12'!N33</f>
        <v>1304676</v>
      </c>
      <c r="N32" s="36">
        <f>'M30.06.12'!K33</f>
        <v>1870717</v>
      </c>
      <c r="O32" s="36">
        <f>'M30.06.12'!V33</f>
        <v>1981179</v>
      </c>
      <c r="P32" s="36">
        <f>'M30.06.12'!W33</f>
        <v>4096</v>
      </c>
      <c r="Q32" s="36">
        <f>+'WLL30.06.12'!L33+'LL30.06.12'!L33</f>
        <v>883569</v>
      </c>
      <c r="R32" s="36"/>
      <c r="S32" s="36"/>
      <c r="T32" s="36">
        <f t="shared" si="1"/>
        <v>23374892</v>
      </c>
      <c r="U32" s="36">
        <f t="shared" si="0"/>
        <v>26742497</v>
      </c>
      <c r="V32" s="140">
        <f t="shared" si="6"/>
        <v>12.592709648616582</v>
      </c>
      <c r="W32" s="57">
        <f t="shared" si="4"/>
        <v>1.7306918595514114</v>
      </c>
      <c r="X32" s="59">
        <f t="shared" si="5"/>
        <v>15451.91124139889</v>
      </c>
      <c r="Y32" s="36">
        <f t="shared" si="2"/>
        <v>15451.91124139889</v>
      </c>
      <c r="Z32" s="58">
        <v>15451.91124139889</v>
      </c>
      <c r="AA32" s="58">
        <v>0</v>
      </c>
      <c r="AC32" s="74">
        <v>8783.677377314893</v>
      </c>
      <c r="AD32" s="74">
        <v>0</v>
      </c>
      <c r="AG32" s="84">
        <f>AC32+AG27</f>
        <v>9667.841113996463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6">
        <v>3</v>
      </c>
      <c r="D33" s="36">
        <f>'M30.06.12'!D34+'WLL30.06.12'!F34+'LL30.06.12'!D34</f>
        <v>2513657</v>
      </c>
      <c r="E33" s="56"/>
      <c r="F33" s="36">
        <f t="shared" si="3"/>
        <v>2513657</v>
      </c>
      <c r="G33" s="85">
        <f>'M30.06.12'!G34+'LL30.06.12'!H34</f>
        <v>3849988</v>
      </c>
      <c r="H33" s="36">
        <f>'M30.06.12'!S34+'WLL30.06.12'!I34+'LL30.06.12'!I34</f>
        <v>1432458</v>
      </c>
      <c r="I33" s="36">
        <f>'M30.06.12'!I34</f>
        <v>2178715</v>
      </c>
      <c r="J33" s="36">
        <f>G33-D33</f>
        <v>1336331</v>
      </c>
      <c r="K33" s="106">
        <f>J33/D33</f>
        <v>0.5316282213523962</v>
      </c>
      <c r="L33" s="8">
        <f>'LL30.06.12'!J34+'WLL30.06.12'!J34</f>
        <v>1195320</v>
      </c>
      <c r="M33" s="36">
        <f>'M30.06.12'!N34</f>
        <v>0</v>
      </c>
      <c r="N33" s="85">
        <f>'M30.06.12'!K34</f>
        <v>3607809</v>
      </c>
      <c r="O33" s="36">
        <f>'M30.06.12'!V34</f>
        <v>0</v>
      </c>
      <c r="P33" s="36">
        <f>'M30.06.12'!W34</f>
        <v>0</v>
      </c>
      <c r="Q33" s="36">
        <f>+'WLL30.06.12'!L34+'LL30.06.12'!L34</f>
        <v>0</v>
      </c>
      <c r="R33" s="36"/>
      <c r="S33" s="36"/>
      <c r="T33" s="36">
        <f t="shared" si="1"/>
        <v>12264290</v>
      </c>
      <c r="U33" s="36">
        <f t="shared" si="0"/>
        <v>14777947</v>
      </c>
      <c r="V33" s="140">
        <f t="shared" si="6"/>
        <v>17.00951424443463</v>
      </c>
      <c r="W33" s="57">
        <f t="shared" si="4"/>
        <v>1.2514706358623795</v>
      </c>
      <c r="X33" s="59">
        <f t="shared" si="5"/>
        <v>11808.46483850308</v>
      </c>
      <c r="Y33" s="36">
        <f t="shared" si="2"/>
        <v>11808.46483850308</v>
      </c>
      <c r="Z33" s="58">
        <v>11808.46483850308</v>
      </c>
      <c r="AA33" s="61">
        <v>0</v>
      </c>
      <c r="AC33" s="74"/>
      <c r="AD33" s="74"/>
    </row>
    <row r="34" spans="1:33" ht="15">
      <c r="A34" s="5"/>
      <c r="B34" s="7" t="s">
        <v>47</v>
      </c>
      <c r="C34" s="45">
        <v>4</v>
      </c>
      <c r="D34" s="8">
        <f aca="true" t="shared" si="7" ref="D34:U34">SUM(D8:D33)</f>
        <v>119987499</v>
      </c>
      <c r="E34" s="8">
        <f t="shared" si="7"/>
        <v>0</v>
      </c>
      <c r="F34" s="8">
        <f t="shared" si="7"/>
        <v>119987499</v>
      </c>
      <c r="G34" s="8">
        <f t="shared" si="7"/>
        <v>176444181</v>
      </c>
      <c r="H34" s="8">
        <f t="shared" si="7"/>
        <v>137378835</v>
      </c>
      <c r="I34" s="8">
        <f t="shared" si="7"/>
        <v>138929005</v>
      </c>
      <c r="J34" s="8">
        <f t="shared" si="7"/>
        <v>61961503</v>
      </c>
      <c r="K34" s="8">
        <f t="shared" si="7"/>
        <v>9.989834700315843</v>
      </c>
      <c r="L34" s="8">
        <f t="shared" si="7"/>
        <v>72750848</v>
      </c>
      <c r="M34" s="8">
        <f t="shared" si="7"/>
        <v>109363313</v>
      </c>
      <c r="N34" s="8">
        <f t="shared" si="7"/>
        <v>60740246</v>
      </c>
      <c r="O34" s="8">
        <f t="shared" si="7"/>
        <v>44023192</v>
      </c>
      <c r="P34" s="8">
        <f t="shared" si="7"/>
        <v>4832300</v>
      </c>
      <c r="Q34" s="36">
        <f>SUM(Q8:Q33)</f>
        <v>12156885</v>
      </c>
      <c r="R34" s="36">
        <f t="shared" si="7"/>
        <v>1708410</v>
      </c>
      <c r="S34" s="36"/>
      <c r="T34" s="36">
        <f t="shared" si="1"/>
        <v>758327215</v>
      </c>
      <c r="U34" s="36">
        <f t="shared" si="7"/>
        <v>878314714</v>
      </c>
      <c r="V34" s="140">
        <f t="shared" si="6"/>
        <v>13.661105420123931</v>
      </c>
      <c r="W34" s="92">
        <f t="shared" si="4"/>
        <v>0.7412885485941256</v>
      </c>
      <c r="X34" s="36">
        <f>SUM(X8:X33)</f>
        <v>1184848.6202380278</v>
      </c>
      <c r="Y34" s="36">
        <f>SUM(Y8:Y33)</f>
        <v>1184848.6202380278</v>
      </c>
      <c r="Z34" s="62">
        <f>SUM(Z8:Z33)</f>
        <v>328219.76153823343</v>
      </c>
      <c r="AA34" s="62">
        <f>SUM(AA8:AA33)</f>
        <v>856628.8586997943</v>
      </c>
      <c r="AC34" s="62">
        <f>SUM(AC8:AC33)</f>
        <v>319433.4547131093</v>
      </c>
      <c r="AD34" s="62">
        <f>SUM(AD8:AD33)</f>
        <v>833716.9999999999</v>
      </c>
      <c r="AG34" s="84"/>
    </row>
    <row r="35" spans="1:30" ht="14.25">
      <c r="A35" s="4">
        <v>27</v>
      </c>
      <c r="B35" s="3" t="s">
        <v>48</v>
      </c>
      <c r="C35" s="3"/>
      <c r="D35" s="56"/>
      <c r="E35" s="97">
        <f>'M30.06.12'!E36+'WLL30.06.12'!G36+'LL30.06.12'!E36</f>
        <v>4371782</v>
      </c>
      <c r="F35" s="36">
        <f t="shared" si="3"/>
        <v>4371782</v>
      </c>
      <c r="G35" s="8">
        <f>'M30.06.12'!G36+'LL30.06.12'!H36</f>
        <v>10032545</v>
      </c>
      <c r="H35" s="36">
        <f>'M30.06.12'!S36+'WLL30.06.12'!I36+'LL30.06.12'!I36</f>
        <v>9406372</v>
      </c>
      <c r="I35" s="36">
        <f>'M30.06.12'!I36</f>
        <v>8888365</v>
      </c>
      <c r="J35" s="36"/>
      <c r="K35" s="36"/>
      <c r="L35" s="8">
        <f>'LL30.06.12'!J36+'WLL30.06.12'!J36</f>
        <v>4175033</v>
      </c>
      <c r="M35" s="36">
        <f>'M30.06.12'!N36</f>
        <v>4853688</v>
      </c>
      <c r="N35" s="36">
        <f>'M30.06.12'!K36</f>
        <v>2781763</v>
      </c>
      <c r="O35" s="36">
        <f>'M30.06.12'!V36</f>
        <v>0</v>
      </c>
      <c r="P35" s="36">
        <f>'M30.06.12'!W36</f>
        <v>0</v>
      </c>
      <c r="Q35" s="36">
        <f>+'WLL30.06.12'!L36+'LL30.06.12'!L36</f>
        <v>1194507</v>
      </c>
      <c r="R35" s="36"/>
      <c r="S35" s="36"/>
      <c r="T35" s="36">
        <f t="shared" si="1"/>
        <v>41332273</v>
      </c>
      <c r="U35" s="36">
        <f>F35+T35</f>
        <v>45704055</v>
      </c>
      <c r="V35" s="140">
        <f t="shared" si="6"/>
        <v>0</v>
      </c>
      <c r="W35" s="57">
        <f t="shared" si="4"/>
        <v>2.6836048450303265</v>
      </c>
      <c r="X35" s="59">
        <f t="shared" si="5"/>
        <v>17030.84382361201</v>
      </c>
      <c r="Y35" s="36">
        <f t="shared" si="2"/>
        <v>17030.84382361201</v>
      </c>
      <c r="Z35" s="63">
        <v>16252.728743491421</v>
      </c>
      <c r="AA35" s="63">
        <v>778.1150801205864</v>
      </c>
      <c r="AC35" s="74">
        <v>17607.999999999985</v>
      </c>
      <c r="AD35" s="74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7">
        <f>'M30.06.12'!E37+'WLL30.06.12'!G37+'LL30.06.12'!E37</f>
        <v>4644787</v>
      </c>
      <c r="F36" s="36">
        <f t="shared" si="3"/>
        <v>4644787</v>
      </c>
      <c r="G36" s="8">
        <f>'M30.06.12'!G37+'LL30.06.12'!H37</f>
        <v>4097461</v>
      </c>
      <c r="H36" s="36">
        <f>'M30.06.12'!S37+'WLL30.06.12'!I37+'LL30.06.12'!I37</f>
        <v>9082252</v>
      </c>
      <c r="I36" s="36">
        <f>'M30.06.12'!I37</f>
        <v>5891077</v>
      </c>
      <c r="J36" s="36"/>
      <c r="K36" s="36"/>
      <c r="L36" s="8">
        <f>'LL30.06.12'!J37+'WLL30.06.12'!J37</f>
        <v>4759383</v>
      </c>
      <c r="M36" s="36">
        <f>'M30.06.12'!N37</f>
        <v>2947341</v>
      </c>
      <c r="N36" s="36">
        <f>'M30.06.12'!K37</f>
        <v>1354795</v>
      </c>
      <c r="O36" s="36">
        <f>'M30.06.12'!V37</f>
        <v>1554571</v>
      </c>
      <c r="P36" s="36">
        <f>'M30.06.12'!W37</f>
        <v>746786</v>
      </c>
      <c r="Q36" s="36">
        <f>+'WLL30.06.12'!L37+'LL30.06.12'!L37</f>
        <v>571841</v>
      </c>
      <c r="R36" s="36"/>
      <c r="S36" s="36">
        <f>'M30.06.12'!X37</f>
        <v>3150650</v>
      </c>
      <c r="T36" s="36">
        <f>G36+H36+L36+I36+M36+N36+S36+R36+Q36+O36+P36</f>
        <v>34156157</v>
      </c>
      <c r="U36" s="36">
        <f>F36+T36</f>
        <v>38800944</v>
      </c>
      <c r="V36" s="140">
        <f t="shared" si="6"/>
        <v>0</v>
      </c>
      <c r="W36" s="57">
        <f t="shared" si="4"/>
        <v>1.6238244670525996</v>
      </c>
      <c r="X36" s="59">
        <f t="shared" si="5"/>
        <v>23894.78960766462</v>
      </c>
      <c r="Y36" s="36">
        <f>Z36+AA36</f>
        <v>23894.78960766462</v>
      </c>
      <c r="Z36" s="63">
        <v>23894.78960766462</v>
      </c>
      <c r="AA36" s="63">
        <v>0</v>
      </c>
      <c r="AC36" s="74">
        <v>20904.545286890716</v>
      </c>
      <c r="AD36" s="74">
        <v>0</v>
      </c>
    </row>
    <row r="37" spans="1:31" ht="15">
      <c r="A37" s="4"/>
      <c r="B37" s="3" t="s">
        <v>50</v>
      </c>
      <c r="C37" s="76">
        <v>4</v>
      </c>
      <c r="D37" s="36">
        <f aca="true" t="shared" si="8" ref="D37:U37">SUM(D34:D36)</f>
        <v>119987499</v>
      </c>
      <c r="E37" s="36">
        <f t="shared" si="8"/>
        <v>9016569</v>
      </c>
      <c r="F37" s="36">
        <f t="shared" si="8"/>
        <v>129004068</v>
      </c>
      <c r="G37" s="36">
        <f t="shared" si="8"/>
        <v>190574187</v>
      </c>
      <c r="H37" s="36">
        <f t="shared" si="8"/>
        <v>155867459</v>
      </c>
      <c r="I37" s="36">
        <f t="shared" si="8"/>
        <v>153708447</v>
      </c>
      <c r="J37" s="36">
        <f t="shared" si="8"/>
        <v>61961503</v>
      </c>
      <c r="K37" s="36">
        <f t="shared" si="8"/>
        <v>9.989834700315843</v>
      </c>
      <c r="L37" s="36">
        <f t="shared" si="8"/>
        <v>81685264</v>
      </c>
      <c r="M37" s="36">
        <f t="shared" si="8"/>
        <v>117164342</v>
      </c>
      <c r="N37" s="36">
        <f t="shared" si="8"/>
        <v>64876804</v>
      </c>
      <c r="O37" s="36">
        <f t="shared" si="8"/>
        <v>45577763</v>
      </c>
      <c r="P37" s="36">
        <f t="shared" si="8"/>
        <v>5579086</v>
      </c>
      <c r="Q37" s="8">
        <f>SUM(Q34:Q36)</f>
        <v>13923233</v>
      </c>
      <c r="R37" s="8">
        <f t="shared" si="8"/>
        <v>1708410</v>
      </c>
      <c r="S37" s="8">
        <f>SUM(S34:S36)</f>
        <v>3150650</v>
      </c>
      <c r="T37" s="36">
        <f t="shared" si="1"/>
        <v>833815645</v>
      </c>
      <c r="U37" s="36">
        <f t="shared" si="8"/>
        <v>962819713</v>
      </c>
      <c r="V37" s="147">
        <f t="shared" si="6"/>
        <v>12.46209413662057</v>
      </c>
      <c r="W37" s="57">
        <f t="shared" si="4"/>
        <v>0.7854788188916835</v>
      </c>
      <c r="X37" s="36">
        <f>SUM(X34:X36)</f>
        <v>1225774.2536693043</v>
      </c>
      <c r="Y37" s="36">
        <f t="shared" si="2"/>
        <v>1225774.2536693043</v>
      </c>
      <c r="Z37" s="62">
        <f>Z34+Z35+Z36</f>
        <v>368367.27988938947</v>
      </c>
      <c r="AA37" s="62">
        <f>AA34+AA35+AA36</f>
        <v>857406.9737799149</v>
      </c>
      <c r="AC37" s="62">
        <f>AC34+AC35+AC36</f>
        <v>357946</v>
      </c>
      <c r="AD37" s="62">
        <f>AD34+AD35+AD36</f>
        <v>834559.9999999999</v>
      </c>
      <c r="AE37" s="82">
        <f>AC37+AD37</f>
        <v>1192506</v>
      </c>
    </row>
    <row r="38" spans="1:27" ht="14.25">
      <c r="A38" s="108" t="s">
        <v>51</v>
      </c>
      <c r="B38" s="110"/>
      <c r="C38" s="3"/>
      <c r="D38" s="151">
        <f>D37/U37*100</f>
        <v>12.46209413662057</v>
      </c>
      <c r="E38" s="151">
        <f>E37/U37*100</f>
        <v>0.9364753212110438</v>
      </c>
      <c r="F38" s="151">
        <f>F37/U37</f>
        <v>0.13398569457831613</v>
      </c>
      <c r="G38" s="151">
        <f>G37/U37*100</f>
        <v>19.793340791309703</v>
      </c>
      <c r="H38" s="151">
        <f>H37/U37*100</f>
        <v>16.188644342806473</v>
      </c>
      <c r="I38" s="151">
        <f>I37/U37*100</f>
        <v>15.964405892881839</v>
      </c>
      <c r="J38" s="151"/>
      <c r="K38" s="151"/>
      <c r="L38" s="151">
        <f>L37/U37*100</f>
        <v>8.483962562989193</v>
      </c>
      <c r="M38" s="151">
        <f>M37/U37*100</f>
        <v>12.168876521538358</v>
      </c>
      <c r="N38" s="151">
        <f>N37/U37*100</f>
        <v>6.7382089423422515</v>
      </c>
      <c r="O38" s="151">
        <f>O37/U37*100</f>
        <v>4.733779583509628</v>
      </c>
      <c r="P38" s="151">
        <f>P37/U37*100</f>
        <v>0.5794528222336054</v>
      </c>
      <c r="Q38" s="151">
        <f>Q37/U37*100</f>
        <v>1.4460893157886558</v>
      </c>
      <c r="R38" s="151">
        <f>R37/U37*100</f>
        <v>0.17743820332436422</v>
      </c>
      <c r="S38" s="151">
        <f>S37/U37*100</f>
        <v>0.3272315634443185</v>
      </c>
      <c r="T38" s="151">
        <f>T37/U37*100</f>
        <v>86.60143054216839</v>
      </c>
      <c r="U38" s="151">
        <f>U37/U37*100</f>
        <v>100</v>
      </c>
      <c r="V38" s="96"/>
      <c r="Z38" s="24"/>
      <c r="AA38" s="24"/>
    </row>
    <row r="39" spans="1:31" ht="15" thickBot="1">
      <c r="A39" s="102"/>
      <c r="B39" s="78"/>
      <c r="C39" s="102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78"/>
      <c r="Z39" s="24"/>
      <c r="AA39" s="24"/>
      <c r="AE39" s="82"/>
    </row>
    <row r="40" spans="1:31" ht="15">
      <c r="A40" s="124" t="s">
        <v>213</v>
      </c>
      <c r="B40" s="125"/>
      <c r="C40" s="134">
        <v>4</v>
      </c>
      <c r="D40" s="130">
        <v>119532793</v>
      </c>
      <c r="E40" s="121">
        <v>9019396</v>
      </c>
      <c r="F40" s="121">
        <v>128552189</v>
      </c>
      <c r="G40" s="121">
        <v>188570989</v>
      </c>
      <c r="H40" s="121">
        <v>155340979</v>
      </c>
      <c r="I40" s="121">
        <v>152487270</v>
      </c>
      <c r="J40" s="121">
        <v>61048251</v>
      </c>
      <c r="K40" s="121">
        <v>9.836899531463752</v>
      </c>
      <c r="L40" s="121">
        <v>82989225</v>
      </c>
      <c r="M40" s="121">
        <v>115965604</v>
      </c>
      <c r="N40" s="121">
        <v>64392424</v>
      </c>
      <c r="O40" s="121">
        <v>45076495</v>
      </c>
      <c r="P40" s="121">
        <v>6240442</v>
      </c>
      <c r="Q40" s="121">
        <v>16310283</v>
      </c>
      <c r="R40" s="121">
        <v>1716317</v>
      </c>
      <c r="S40" s="121">
        <v>3260585</v>
      </c>
      <c r="T40" s="121">
        <v>832350613</v>
      </c>
      <c r="U40" s="121">
        <v>960902802</v>
      </c>
      <c r="V40" s="148">
        <f>D40/U40*100</f>
        <v>12.43963413897923</v>
      </c>
      <c r="W40" s="93"/>
      <c r="Y40" s="82"/>
      <c r="Z40" s="24"/>
      <c r="AA40" s="24"/>
      <c r="AE40" s="82"/>
    </row>
    <row r="41" spans="1:27" ht="15.75" thickBot="1">
      <c r="A41" s="126" t="s">
        <v>214</v>
      </c>
      <c r="B41" s="123"/>
      <c r="C41" s="4">
        <v>7</v>
      </c>
      <c r="D41" s="122">
        <f>D37-D40</f>
        <v>454706</v>
      </c>
      <c r="E41" s="122">
        <f aca="true" t="shared" si="9" ref="E41:R41">E37-E40</f>
        <v>-2827</v>
      </c>
      <c r="F41" s="122">
        <f t="shared" si="9"/>
        <v>451879</v>
      </c>
      <c r="G41" s="122">
        <f t="shared" si="9"/>
        <v>2003198</v>
      </c>
      <c r="H41" s="122">
        <f t="shared" si="9"/>
        <v>526480</v>
      </c>
      <c r="I41" s="122">
        <f t="shared" si="9"/>
        <v>1221177</v>
      </c>
      <c r="J41" s="122">
        <f t="shared" si="9"/>
        <v>913252</v>
      </c>
      <c r="K41" s="122">
        <f t="shared" si="9"/>
        <v>0.1529351688520908</v>
      </c>
      <c r="L41" s="122">
        <f t="shared" si="9"/>
        <v>-1303961</v>
      </c>
      <c r="M41" s="122">
        <f t="shared" si="9"/>
        <v>1198738</v>
      </c>
      <c r="N41" s="122">
        <f t="shared" si="9"/>
        <v>484380</v>
      </c>
      <c r="O41" s="122">
        <f>O37-O40</f>
        <v>501268</v>
      </c>
      <c r="P41" s="122">
        <f>P37-P40</f>
        <v>-661356</v>
      </c>
      <c r="Q41" s="122">
        <f>Q37-Q40</f>
        <v>-2387050</v>
      </c>
      <c r="R41" s="122">
        <f t="shared" si="9"/>
        <v>-7907</v>
      </c>
      <c r="S41" s="122">
        <f>S37-S40</f>
        <v>-109935</v>
      </c>
      <c r="T41" s="122">
        <f>T37-T40</f>
        <v>1465032</v>
      </c>
      <c r="U41" s="122">
        <f>U37-U40</f>
        <v>1916911</v>
      </c>
      <c r="V41" s="149">
        <f>D41/U41*100</f>
        <v>23.720767422170354</v>
      </c>
      <c r="W41" s="93"/>
      <c r="X41" s="93">
        <f>V40-V37</f>
        <v>-0.02245999764133977</v>
      </c>
      <c r="Z41" s="24"/>
      <c r="AA41" s="24"/>
    </row>
    <row r="42" spans="1:24" ht="15">
      <c r="A42" s="124" t="s">
        <v>189</v>
      </c>
      <c r="B42" s="128"/>
      <c r="C42" s="136">
        <v>4</v>
      </c>
      <c r="D42" s="132">
        <v>120980720</v>
      </c>
      <c r="E42" s="133">
        <v>9299537</v>
      </c>
      <c r="F42" s="133">
        <v>130280257</v>
      </c>
      <c r="G42" s="133">
        <v>184549245</v>
      </c>
      <c r="H42" s="133">
        <v>154315442</v>
      </c>
      <c r="I42" s="133">
        <v>150465330</v>
      </c>
      <c r="J42" s="133">
        <v>58223473</v>
      </c>
      <c r="K42" s="133">
        <v>9.318547005735773</v>
      </c>
      <c r="L42" s="133">
        <v>83187167</v>
      </c>
      <c r="M42" s="133">
        <v>112722692</v>
      </c>
      <c r="N42" s="133">
        <v>62572579</v>
      </c>
      <c r="O42" s="133">
        <v>42431924</v>
      </c>
      <c r="P42" s="133">
        <v>5951588</v>
      </c>
      <c r="Q42" s="133">
        <v>15849698</v>
      </c>
      <c r="R42" s="133">
        <v>1531824</v>
      </c>
      <c r="S42" s="133">
        <v>3267241</v>
      </c>
      <c r="T42" s="133">
        <v>814323430</v>
      </c>
      <c r="U42" s="133">
        <v>952247948</v>
      </c>
      <c r="V42" s="148">
        <f>D42/U42*100</f>
        <v>12.70474987676214</v>
      </c>
      <c r="W42" s="93"/>
      <c r="X42" s="93">
        <f>V42-V37</f>
        <v>0.24265574014157032</v>
      </c>
    </row>
    <row r="43" spans="1:23" ht="16.5" thickBot="1">
      <c r="A43" s="127" t="s">
        <v>196</v>
      </c>
      <c r="B43" s="129"/>
      <c r="C43" s="135">
        <v>11</v>
      </c>
      <c r="D43" s="131">
        <f aca="true" t="shared" si="10" ref="D43:U43">D37-D42</f>
        <v>-993221</v>
      </c>
      <c r="E43" s="131">
        <f t="shared" si="10"/>
        <v>-282968</v>
      </c>
      <c r="F43" s="131">
        <f t="shared" si="10"/>
        <v>-1276189</v>
      </c>
      <c r="G43" s="131">
        <f t="shared" si="10"/>
        <v>6024942</v>
      </c>
      <c r="H43" s="131">
        <f t="shared" si="10"/>
        <v>1552017</v>
      </c>
      <c r="I43" s="131">
        <f t="shared" si="10"/>
        <v>3243117</v>
      </c>
      <c r="J43" s="131">
        <f t="shared" si="10"/>
        <v>3738030</v>
      </c>
      <c r="K43" s="131">
        <f t="shared" si="10"/>
        <v>0.6712876945800694</v>
      </c>
      <c r="L43" s="131">
        <f t="shared" si="10"/>
        <v>-1501903</v>
      </c>
      <c r="M43" s="131">
        <f t="shared" si="10"/>
        <v>4441650</v>
      </c>
      <c r="N43" s="131">
        <f t="shared" si="10"/>
        <v>2304225</v>
      </c>
      <c r="O43" s="131">
        <f t="shared" si="10"/>
        <v>3145839</v>
      </c>
      <c r="P43" s="131">
        <f t="shared" si="10"/>
        <v>-372502</v>
      </c>
      <c r="Q43" s="131">
        <f t="shared" si="10"/>
        <v>-1926465</v>
      </c>
      <c r="R43" s="131">
        <f t="shared" si="10"/>
        <v>176586</v>
      </c>
      <c r="S43" s="131">
        <f t="shared" si="10"/>
        <v>-116591</v>
      </c>
      <c r="T43" s="131">
        <f t="shared" si="10"/>
        <v>19492215</v>
      </c>
      <c r="U43" s="131">
        <f t="shared" si="10"/>
        <v>10571765</v>
      </c>
      <c r="V43" s="150">
        <f>D43/U43*100</f>
        <v>-9.395034793149488</v>
      </c>
      <c r="W43" s="93"/>
    </row>
    <row r="44" spans="1:22" ht="15.75" hidden="1">
      <c r="A44" s="171" t="s">
        <v>127</v>
      </c>
      <c r="B44" s="172"/>
      <c r="C44" s="173">
        <v>7</v>
      </c>
      <c r="D44" s="174">
        <f>'LL30.06.12'!D44</f>
        <v>-757510</v>
      </c>
      <c r="E44" s="175">
        <f>'LL30.06.12'!E44</f>
        <v>-928</v>
      </c>
      <c r="F44" s="175">
        <f>'LL30.06.12'!F44</f>
        <v>-758438</v>
      </c>
      <c r="G44" s="175">
        <f>'LL30.06.12'!G44</f>
        <v>2008</v>
      </c>
      <c r="H44" s="175">
        <f>'LL30.06.12'!I44</f>
        <v>-3017</v>
      </c>
      <c r="I44" s="176"/>
      <c r="J44" s="176"/>
      <c r="K44" s="176"/>
      <c r="L44" s="175">
        <f>'LL30.06.12'!J44</f>
        <v>17105</v>
      </c>
      <c r="M44" s="176"/>
      <c r="N44" s="176"/>
      <c r="O44" s="175"/>
      <c r="P44" s="176"/>
      <c r="Q44" s="175">
        <f>'LL30.06.12'!L44</f>
        <v>-5393</v>
      </c>
      <c r="R44" s="175">
        <f>'LL30.06.12'!K44</f>
        <v>-3962</v>
      </c>
      <c r="S44" s="176"/>
      <c r="T44" s="175">
        <f>'LL30.06.12'!M44</f>
        <v>6741</v>
      </c>
      <c r="U44" s="175">
        <f>'LL30.06.12'!N44</f>
        <v>-751697</v>
      </c>
      <c r="V44" s="177">
        <f>D44/U44</f>
        <v>1.0077331690827553</v>
      </c>
    </row>
    <row r="45" spans="1:25" ht="15">
      <c r="A45" t="str">
        <f>'W-Less 30.06.12'!A46</f>
        <v>Note: As per TRAI report, M/s Etisalat, S. Tel and Loop (Except for Mumbai Circle) have submitted that there are no active subscribers on their network hence their figures have been taken as Zero.</v>
      </c>
      <c r="B45" s="26"/>
      <c r="C45" s="26"/>
      <c r="U45" s="24"/>
      <c r="Y45" s="93"/>
    </row>
    <row r="46" spans="2:21" ht="15">
      <c r="B46" s="26"/>
      <c r="C46" s="26"/>
      <c r="U46" s="83"/>
    </row>
    <row r="47" ht="12.75">
      <c r="U47" s="315">
        <f>U41/1000000</f>
        <v>1.916911</v>
      </c>
    </row>
    <row r="48" spans="4:21" ht="12.75">
      <c r="D48" s="414">
        <f>D15/U15*100</f>
        <v>22.94674800849893</v>
      </c>
      <c r="E48" s="414"/>
      <c r="F48" s="414"/>
      <c r="G48" s="414">
        <f>G15/U15*100</f>
        <v>24.55397524698433</v>
      </c>
      <c r="H48" s="414">
        <f>H15/U15*100</f>
        <v>25.119817819621503</v>
      </c>
      <c r="I48" s="414">
        <f>I15/U15*100</f>
        <v>6.261908553150955</v>
      </c>
      <c r="J48" s="414">
        <f>J15/V15*100</f>
        <v>0</v>
      </c>
      <c r="K48" s="414">
        <f>K15/W15*100</f>
        <v>0</v>
      </c>
      <c r="L48" s="414">
        <f>L15/U15*100</f>
        <v>4.084374042702656</v>
      </c>
      <c r="M48" s="414">
        <f>M15/U15*100</f>
        <v>6.31203964240081</v>
      </c>
      <c r="N48" s="414">
        <f>N15/U15*100</f>
        <v>9.723947382615183</v>
      </c>
      <c r="O48" s="414">
        <f>O15/U15*100</f>
        <v>0.0021420233759269092</v>
      </c>
      <c r="P48" s="414">
        <f>P15/U15*100</f>
        <v>0.9940665952486825</v>
      </c>
      <c r="Q48" s="414">
        <f>Q15/U15*100</f>
        <v>0.0009806854010267776</v>
      </c>
      <c r="R48" s="414">
        <f>R15/U15*100</f>
        <v>0</v>
      </c>
      <c r="S48" s="414">
        <f>S15/U15*100</f>
        <v>0</v>
      </c>
      <c r="U48" s="93">
        <f>U37/1000000</f>
        <v>962.819713</v>
      </c>
    </row>
    <row r="49" spans="4:21" ht="12.75">
      <c r="D49" s="82"/>
      <c r="F49" s="82"/>
      <c r="U49" s="82"/>
    </row>
    <row r="50" spans="4:6" ht="12.75">
      <c r="D50" s="82"/>
      <c r="F50" s="82"/>
    </row>
    <row r="51" ht="12.75">
      <c r="F51" s="82"/>
    </row>
    <row r="52" ht="12.75">
      <c r="D52" s="82"/>
    </row>
    <row r="68" ht="12.75">
      <c r="S68" s="84"/>
    </row>
    <row r="69" ht="12.75">
      <c r="S69" s="84"/>
    </row>
    <row r="70" ht="12.75">
      <c r="S70" s="84"/>
    </row>
    <row r="71" ht="12.75">
      <c r="S71" s="84"/>
    </row>
    <row r="72" ht="12.75">
      <c r="S72" s="84"/>
    </row>
    <row r="73" ht="12.75">
      <c r="S73" s="84"/>
    </row>
    <row r="74" ht="12.75">
      <c r="S74" s="84"/>
    </row>
    <row r="75" ht="12.75">
      <c r="S75" s="84"/>
    </row>
    <row r="76" ht="12.75">
      <c r="S76" s="84"/>
    </row>
    <row r="77" ht="12.75">
      <c r="S77" s="84"/>
    </row>
    <row r="78" ht="12.75">
      <c r="S78" s="84"/>
    </row>
    <row r="79" ht="12.75">
      <c r="S79" s="84"/>
    </row>
    <row r="80" spans="19:20" ht="12.75">
      <c r="S80" s="84"/>
      <c r="T80" s="84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/>
  <pageMargins left="0.1968503937007874" right="0" top="0.5511811023622047" bottom="0.5511811023622047" header="0.5118110236220472" footer="0.5118110236220472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3" ySplit="8" topLeftCell="D3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8" sqref="D4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6.140625" style="2" customWidth="1"/>
    <col min="4" max="4" width="11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1.7109375" style="2" customWidth="1"/>
    <col min="11" max="11" width="12.7109375" style="2" customWidth="1"/>
    <col min="12" max="13" width="11.57421875" style="2" customWidth="1"/>
    <col min="14" max="14" width="10.71093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7" t="s">
        <v>113</v>
      </c>
    </row>
    <row r="2" spans="2:7" ht="14.25">
      <c r="B2" s="2" t="str">
        <f>'T30.06.12'!B2</f>
        <v>No. 1-2(1)/Market Share/2012-CP&amp;M </v>
      </c>
      <c r="G2" s="2" t="str">
        <f>'T30.06.12'!H2</f>
        <v>Dated:26th July 2012.</v>
      </c>
    </row>
    <row r="4" spans="2:3" ht="15">
      <c r="B4" s="77" t="s">
        <v>221</v>
      </c>
      <c r="C4" s="77"/>
    </row>
    <row r="5" spans="4:17" ht="14.25">
      <c r="D5" s="91">
        <v>1</v>
      </c>
      <c r="E5" s="91">
        <v>2</v>
      </c>
      <c r="F5" s="91"/>
      <c r="G5" s="91">
        <v>3</v>
      </c>
      <c r="H5" s="91">
        <v>4</v>
      </c>
      <c r="I5" s="91">
        <v>5</v>
      </c>
      <c r="J5" s="91">
        <v>6</v>
      </c>
      <c r="K5" s="91">
        <v>7</v>
      </c>
      <c r="L5" s="91">
        <v>8</v>
      </c>
      <c r="M5" s="91">
        <v>9</v>
      </c>
      <c r="N5" s="91">
        <v>10</v>
      </c>
      <c r="O5" s="91">
        <v>11</v>
      </c>
      <c r="P5" s="91">
        <v>12</v>
      </c>
      <c r="Q5" s="91">
        <v>13</v>
      </c>
    </row>
    <row r="6" spans="1:20" ht="15" customHeight="1">
      <c r="A6" s="466" t="s">
        <v>19</v>
      </c>
      <c r="B6" s="466" t="s">
        <v>20</v>
      </c>
      <c r="C6" s="45"/>
      <c r="D6" s="178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23" t="s">
        <v>53</v>
      </c>
      <c r="S6" s="526" t="s">
        <v>70</v>
      </c>
      <c r="T6" s="518" t="s">
        <v>120</v>
      </c>
    </row>
    <row r="7" spans="1:20" ht="15.75" customHeight="1">
      <c r="A7" s="466"/>
      <c r="B7" s="466"/>
      <c r="C7" s="515" t="s">
        <v>118</v>
      </c>
      <c r="D7" s="529" t="s">
        <v>1</v>
      </c>
      <c r="E7" s="522" t="s">
        <v>2</v>
      </c>
      <c r="F7" s="523" t="s">
        <v>52</v>
      </c>
      <c r="G7" s="513" t="s">
        <v>75</v>
      </c>
      <c r="H7" s="513" t="s">
        <v>134</v>
      </c>
      <c r="I7" s="513" t="s">
        <v>110</v>
      </c>
      <c r="J7" s="514" t="s">
        <v>59</v>
      </c>
      <c r="K7" s="513" t="s">
        <v>11</v>
      </c>
      <c r="L7" s="513" t="s">
        <v>10</v>
      </c>
      <c r="M7" s="521" t="s">
        <v>136</v>
      </c>
      <c r="N7" s="521" t="s">
        <v>146</v>
      </c>
      <c r="O7" s="514" t="s">
        <v>193</v>
      </c>
      <c r="P7" s="514" t="s">
        <v>192</v>
      </c>
      <c r="Q7" s="526" t="s">
        <v>191</v>
      </c>
      <c r="R7" s="524"/>
      <c r="S7" s="524"/>
      <c r="T7" s="519"/>
    </row>
    <row r="8" spans="1:20" ht="35.25" customHeight="1">
      <c r="A8" s="466"/>
      <c r="B8" s="466"/>
      <c r="C8" s="516"/>
      <c r="D8" s="529"/>
      <c r="E8" s="522"/>
      <c r="F8" s="525"/>
      <c r="G8" s="512"/>
      <c r="H8" s="528"/>
      <c r="I8" s="512"/>
      <c r="J8" s="514"/>
      <c r="K8" s="512"/>
      <c r="L8" s="512"/>
      <c r="M8" s="522"/>
      <c r="N8" s="522"/>
      <c r="O8" s="514"/>
      <c r="P8" s="514"/>
      <c r="Q8" s="527"/>
      <c r="R8" s="525"/>
      <c r="S8" s="525"/>
      <c r="T8" s="520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'M30.06.12'!G9</f>
        <v>0</v>
      </c>
      <c r="H9" s="8">
        <f>'M30.06.12'!S9+'WLL30.06.12'!I9</f>
        <v>0</v>
      </c>
      <c r="I9" s="8">
        <f>'M30.06.12'!I9</f>
        <v>0</v>
      </c>
      <c r="J9" s="8">
        <f>'WLL30.06.12'!J9</f>
        <v>0</v>
      </c>
      <c r="K9" s="8">
        <f>'M30.06.12'!N9</f>
        <v>0</v>
      </c>
      <c r="L9" s="9">
        <f>'M30.06.12'!K9</f>
        <v>0</v>
      </c>
      <c r="M9" s="8">
        <f>'M30.06.12'!V9</f>
        <v>0</v>
      </c>
      <c r="N9" s="35">
        <f>'M30.06.12'!W9</f>
        <v>0</v>
      </c>
      <c r="O9" s="8">
        <f>'WLL30.06.12'!L9</f>
        <v>0</v>
      </c>
      <c r="P9" s="8">
        <f>'WLL30.06.12'!K9</f>
        <v>0</v>
      </c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6">
        <v>3</v>
      </c>
      <c r="D10" s="25">
        <f>'M30.06.12'!D10+'WLL30.06.12'!F10</f>
        <v>9136025</v>
      </c>
      <c r="E10" s="8"/>
      <c r="F10" s="8">
        <f>D10+E10</f>
        <v>9136025</v>
      </c>
      <c r="G10" s="10">
        <f>'M30.06.12'!G10</f>
        <v>18841936</v>
      </c>
      <c r="H10" s="8">
        <f>'M30.06.12'!S10+'WLL30.06.12'!I10</f>
        <v>8195550</v>
      </c>
      <c r="I10" s="8">
        <f>'M30.06.12'!I10</f>
        <v>6273477</v>
      </c>
      <c r="J10" s="8">
        <f>'WLL30.06.12'!J10</f>
        <v>7906669</v>
      </c>
      <c r="K10" s="8">
        <f>'M30.06.12'!N10</f>
        <v>10545813</v>
      </c>
      <c r="L10" s="9">
        <f>'M30.06.12'!K10</f>
        <v>1820961</v>
      </c>
      <c r="M10" s="8">
        <f>'M30.06.12'!V10</f>
        <v>4056918</v>
      </c>
      <c r="N10" s="35">
        <f>'M30.06.12'!W10</f>
        <v>9876</v>
      </c>
      <c r="O10" s="8">
        <f>'WLL30.06.12'!L10</f>
        <v>641600</v>
      </c>
      <c r="P10" s="8">
        <f>'WLL30.06.12'!K10</f>
        <v>0</v>
      </c>
      <c r="Q10" s="35"/>
      <c r="R10" s="35">
        <f aca="true" t="shared" si="1" ref="R10:R37">G10+H10+I10+J10+K10+L10+Q10+P10+O10+M10+N10</f>
        <v>58292800</v>
      </c>
      <c r="S10" s="36">
        <f t="shared" si="0"/>
        <v>67428825</v>
      </c>
      <c r="T10" s="142">
        <f>D10/S10*100</f>
        <v>13.549138665845058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6">
        <v>5</v>
      </c>
      <c r="D11" s="25">
        <f>'M30.06.12'!D11+'WLL30.06.12'!F11</f>
        <v>1271079</v>
      </c>
      <c r="E11" s="8"/>
      <c r="F11" s="8">
        <f aca="true" t="shared" si="2" ref="F11:F37">D11+E11</f>
        <v>1271079</v>
      </c>
      <c r="G11" s="10">
        <f>'M30.06.12'!G11</f>
        <v>3877114</v>
      </c>
      <c r="H11" s="8">
        <f>'M30.06.12'!S11+'WLL30.06.12'!I11</f>
        <v>3064741</v>
      </c>
      <c r="I11" s="8">
        <f>'M30.06.12'!I11</f>
        <v>2353212</v>
      </c>
      <c r="J11" s="8">
        <f>'WLL30.06.12'!J11</f>
        <v>131044</v>
      </c>
      <c r="K11" s="8">
        <f>'M30.06.12'!N11</f>
        <v>359132</v>
      </c>
      <c r="L11" s="9">
        <f>'M30.06.12'!K11</f>
        <v>3838600</v>
      </c>
      <c r="M11" s="8">
        <f>'M30.06.12'!V11</f>
        <v>521</v>
      </c>
      <c r="N11" s="35">
        <f>'M30.06.12'!W11</f>
        <v>0</v>
      </c>
      <c r="O11" s="8">
        <f>'WLL30.06.12'!L11</f>
        <v>1247</v>
      </c>
      <c r="P11" s="8">
        <f>'WLL30.06.12'!K11</f>
        <v>0</v>
      </c>
      <c r="Q11" s="35"/>
      <c r="R11" s="35">
        <f t="shared" si="1"/>
        <v>13625611</v>
      </c>
      <c r="S11" s="36">
        <f t="shared" si="0"/>
        <v>14896690</v>
      </c>
      <c r="T11" s="142">
        <f>D11/S11*100</f>
        <v>8.532627046679497</v>
      </c>
      <c r="W11" s="2">
        <v>13.041515395121522</v>
      </c>
    </row>
    <row r="12" spans="1:23" ht="15">
      <c r="A12" s="5">
        <v>4</v>
      </c>
      <c r="B12" s="6" t="s">
        <v>24</v>
      </c>
      <c r="C12" s="86">
        <v>4</v>
      </c>
      <c r="D12" s="25">
        <f>'M30.06.12'!D12+'WLL30.06.12'!F12</f>
        <v>6031428</v>
      </c>
      <c r="E12" s="8"/>
      <c r="F12" s="8">
        <f t="shared" si="2"/>
        <v>6031428</v>
      </c>
      <c r="G12" s="10">
        <f>'M30.06.12'!G12</f>
        <v>18296280</v>
      </c>
      <c r="H12" s="8">
        <f>'M30.06.12'!S12+'WLL30.06.12'!I12</f>
        <v>9487767</v>
      </c>
      <c r="I12" s="8">
        <f>'M30.06.12'!I12</f>
        <v>6476332</v>
      </c>
      <c r="J12" s="8">
        <f>'WLL30.06.12'!J12</f>
        <v>4801175</v>
      </c>
      <c r="K12" s="8">
        <f>'M30.06.12'!N12</f>
        <v>5964298</v>
      </c>
      <c r="L12" s="9">
        <f>'M30.06.12'!K12</f>
        <v>5147125</v>
      </c>
      <c r="M12" s="8">
        <f>'M30.06.12'!V12</f>
        <v>4852738</v>
      </c>
      <c r="N12" s="35">
        <f>'M30.06.12'!W12</f>
        <v>18867</v>
      </c>
      <c r="O12" s="8">
        <f>'WLL30.06.12'!L12</f>
        <v>1343368</v>
      </c>
      <c r="P12" s="8">
        <f>'WLL30.06.12'!K12</f>
        <v>0</v>
      </c>
      <c r="Q12" s="35"/>
      <c r="R12" s="35">
        <f t="shared" si="1"/>
        <v>56387950</v>
      </c>
      <c r="S12" s="36">
        <f t="shared" si="0"/>
        <v>62419378</v>
      </c>
      <c r="T12" s="142">
        <f>D12/S12*100</f>
        <v>9.6627492827628</v>
      </c>
      <c r="W12" s="2">
        <v>12.823562634511095</v>
      </c>
    </row>
    <row r="13" spans="1:23" ht="15">
      <c r="A13" s="5">
        <v>5</v>
      </c>
      <c r="B13" s="6" t="s">
        <v>25</v>
      </c>
      <c r="C13" s="86"/>
      <c r="D13" s="25">
        <f>'M30.06.12'!D13+'WLL30.06.12'!F13</f>
        <v>0</v>
      </c>
      <c r="E13" s="8"/>
      <c r="F13" s="8">
        <f t="shared" si="2"/>
        <v>0</v>
      </c>
      <c r="G13" s="10">
        <f>'M30.06.12'!G13</f>
        <v>0</v>
      </c>
      <c r="H13" s="8">
        <f>'M30.06.12'!S13+'WLL30.06.12'!I13</f>
        <v>0</v>
      </c>
      <c r="I13" s="8">
        <f>'M30.06.12'!I13</f>
        <v>0</v>
      </c>
      <c r="J13" s="8">
        <f>'WLL30.06.12'!J13</f>
        <v>0</v>
      </c>
      <c r="K13" s="8">
        <f>'M30.06.12'!N13</f>
        <v>0</v>
      </c>
      <c r="L13" s="9">
        <f>'M30.06.12'!K13</f>
        <v>0</v>
      </c>
      <c r="M13" s="8">
        <f>'M30.06.12'!V13</f>
        <v>0</v>
      </c>
      <c r="N13" s="35">
        <f>'M30.06.12'!W13</f>
        <v>0</v>
      </c>
      <c r="O13" s="8">
        <f>'WLL30.06.12'!L13</f>
        <v>0</v>
      </c>
      <c r="P13" s="8">
        <f>'WLL30.06.12'!K13</f>
        <v>0</v>
      </c>
      <c r="Q13" s="35"/>
      <c r="R13" s="35">
        <f t="shared" si="1"/>
        <v>0</v>
      </c>
      <c r="S13" s="36">
        <f t="shared" si="0"/>
        <v>0</v>
      </c>
      <c r="T13" s="142"/>
      <c r="W13" s="2">
        <v>10.085041212379718</v>
      </c>
    </row>
    <row r="14" spans="1:23" ht="15">
      <c r="A14" s="5">
        <v>6</v>
      </c>
      <c r="B14" s="6" t="s">
        <v>26</v>
      </c>
      <c r="C14" s="86">
        <v>5</v>
      </c>
      <c r="D14" s="25">
        <f>'M30.06.12'!D14+'WLL30.06.12'!F14</f>
        <v>4197708</v>
      </c>
      <c r="E14" s="8"/>
      <c r="F14" s="8">
        <f t="shared" si="2"/>
        <v>4197708</v>
      </c>
      <c r="G14" s="10">
        <f>'M30.06.12'!G14</f>
        <v>7336115</v>
      </c>
      <c r="H14" s="8">
        <f>'M30.06.12'!S14+'WLL30.06.12'!I14</f>
        <v>8465703</v>
      </c>
      <c r="I14" s="8">
        <f>'M30.06.12'!I14</f>
        <v>16047103</v>
      </c>
      <c r="J14" s="8">
        <f>'WLL30.06.12'!J14</f>
        <v>3662750</v>
      </c>
      <c r="K14" s="8">
        <f>'M30.06.12'!N14</f>
        <v>8606504</v>
      </c>
      <c r="L14" s="9">
        <f>'M30.06.12'!K14</f>
        <v>769189</v>
      </c>
      <c r="M14" s="8">
        <f>'M30.06.12'!V14</f>
        <v>4059900</v>
      </c>
      <c r="N14" s="35">
        <f>'M30.06.12'!W14</f>
        <v>1157060</v>
      </c>
      <c r="O14" s="8">
        <f>'WLL30.06.12'!L14</f>
        <v>198096</v>
      </c>
      <c r="P14" s="8">
        <f>'WLL30.06.12'!K14</f>
        <v>0</v>
      </c>
      <c r="Q14" s="35"/>
      <c r="R14" s="35">
        <f t="shared" si="1"/>
        <v>50302420</v>
      </c>
      <c r="S14" s="36">
        <f t="shared" si="0"/>
        <v>54500128</v>
      </c>
      <c r="T14" s="142">
        <f>D14/S14*100</f>
        <v>7.702198424194527</v>
      </c>
      <c r="W14" s="2">
        <v>18.210636334802775</v>
      </c>
    </row>
    <row r="15" spans="1:23" ht="15">
      <c r="A15" s="5">
        <v>7</v>
      </c>
      <c r="B15" s="6" t="s">
        <v>27</v>
      </c>
      <c r="C15" s="86">
        <v>4</v>
      </c>
      <c r="D15" s="25">
        <f>'M30.06.12'!D15+'WLL30.06.12'!F15</f>
        <v>3033384</v>
      </c>
      <c r="E15" s="8"/>
      <c r="F15" s="8">
        <f t="shared" si="2"/>
        <v>3033384</v>
      </c>
      <c r="G15" s="10">
        <f>'M30.06.12'!G15</f>
        <v>2501314</v>
      </c>
      <c r="H15" s="8">
        <f>'M30.06.12'!S15+'WLL30.06.12'!I15</f>
        <v>4360164</v>
      </c>
      <c r="I15" s="8">
        <f>'M30.06.12'!I15</f>
        <v>4551481</v>
      </c>
      <c r="J15" s="8">
        <f>'WLL30.06.12'!J15</f>
        <v>2901570</v>
      </c>
      <c r="K15" s="8">
        <f>'M30.06.12'!N15</f>
        <v>3876555</v>
      </c>
      <c r="L15" s="9">
        <f>'M30.06.12'!K15</f>
        <v>628661</v>
      </c>
      <c r="M15" s="8">
        <f>'M30.06.12'!V15</f>
        <v>649</v>
      </c>
      <c r="N15" s="35">
        <f>'M30.06.12'!W15</f>
        <v>1007896</v>
      </c>
      <c r="O15" s="8">
        <f>'WLL30.06.12'!L15</f>
        <v>234403</v>
      </c>
      <c r="P15" s="8">
        <f>'WLL30.06.12'!K15</f>
        <v>0</v>
      </c>
      <c r="Q15" s="35"/>
      <c r="R15" s="35">
        <f t="shared" si="1"/>
        <v>20062693</v>
      </c>
      <c r="S15" s="36">
        <f t="shared" si="0"/>
        <v>23096077</v>
      </c>
      <c r="T15" s="142">
        <f>D15/S15*100</f>
        <v>13.133762932986413</v>
      </c>
      <c r="U15" s="23"/>
      <c r="V15" s="23"/>
      <c r="W15" s="2">
        <v>25.596780822618488</v>
      </c>
    </row>
    <row r="16" spans="1:23" ht="15">
      <c r="A16" s="5">
        <v>8</v>
      </c>
      <c r="B16" s="6" t="s">
        <v>81</v>
      </c>
      <c r="C16" s="86">
        <v>3</v>
      </c>
      <c r="D16" s="25">
        <f>'M30.06.12'!D16+'WLL30.06.12'!F16</f>
        <v>1481677</v>
      </c>
      <c r="E16" s="8"/>
      <c r="F16" s="8">
        <f t="shared" si="2"/>
        <v>1481677</v>
      </c>
      <c r="G16" s="10">
        <f>'M30.06.12'!G16</f>
        <v>1902855</v>
      </c>
      <c r="H16" s="8">
        <f>'M30.06.12'!S16+'WLL30.06.12'!I16</f>
        <v>1942244</v>
      </c>
      <c r="I16" s="8">
        <f>'M30.06.12'!I16</f>
        <v>485278</v>
      </c>
      <c r="J16" s="8">
        <f>'WLL30.06.12'!J16</f>
        <v>314463</v>
      </c>
      <c r="K16" s="8">
        <f>'M30.06.12'!N16</f>
        <v>489163</v>
      </c>
      <c r="L16" s="9">
        <f>'M30.06.12'!K16</f>
        <v>753575</v>
      </c>
      <c r="M16" s="8">
        <f>'M30.06.12'!V16</f>
        <v>166</v>
      </c>
      <c r="N16" s="35">
        <f>'M30.06.12'!W16</f>
        <v>77037</v>
      </c>
      <c r="O16" s="8">
        <f>'WLL30.06.12'!L16</f>
        <v>76</v>
      </c>
      <c r="P16" s="8">
        <f>'WLL30.06.12'!K16</f>
        <v>0</v>
      </c>
      <c r="Q16" s="35"/>
      <c r="R16" s="35">
        <f t="shared" si="1"/>
        <v>5964857</v>
      </c>
      <c r="S16" s="36">
        <f t="shared" si="0"/>
        <v>7446534</v>
      </c>
      <c r="T16" s="142">
        <f>D16/S16*100</f>
        <v>19.897538908705712</v>
      </c>
      <c r="U16" s="23"/>
      <c r="W16" s="2">
        <v>17.56694320474712</v>
      </c>
    </row>
    <row r="17" spans="1:23" ht="15">
      <c r="A17" s="5">
        <v>9</v>
      </c>
      <c r="B17" s="6" t="s">
        <v>82</v>
      </c>
      <c r="C17" s="86">
        <v>3</v>
      </c>
      <c r="D17" s="25">
        <f>'M30.06.12'!D17+'WLL30.06.12'!F17</f>
        <v>1112313</v>
      </c>
      <c r="E17" s="8"/>
      <c r="F17" s="8">
        <f t="shared" si="2"/>
        <v>1112313</v>
      </c>
      <c r="G17" s="10">
        <f>'M30.06.12'!G17</f>
        <v>2193528</v>
      </c>
      <c r="H17" s="8">
        <f>'M30.06.12'!S17+'WLL30.06.12'!I17</f>
        <v>576149</v>
      </c>
      <c r="I17" s="8">
        <f>'M30.06.12'!I17</f>
        <v>719029</v>
      </c>
      <c r="J17" s="8">
        <f>'WLL30.06.12'!J17</f>
        <v>109105</v>
      </c>
      <c r="K17" s="8">
        <f>'M30.06.12'!N17</f>
        <v>195572</v>
      </c>
      <c r="L17" s="9">
        <f>'M30.06.12'!K17</f>
        <v>1766692</v>
      </c>
      <c r="M17" s="8">
        <f>'M30.06.12'!V17</f>
        <v>302</v>
      </c>
      <c r="N17" s="35">
        <f>'M30.06.12'!W17</f>
        <v>0</v>
      </c>
      <c r="O17" s="8">
        <f>'WLL30.06.12'!L17</f>
        <v>22</v>
      </c>
      <c r="P17" s="8">
        <f>'WLL30.06.12'!K17</f>
        <v>0</v>
      </c>
      <c r="Q17" s="35"/>
      <c r="R17" s="35">
        <f t="shared" si="1"/>
        <v>5560399</v>
      </c>
      <c r="S17" s="36">
        <f t="shared" si="0"/>
        <v>6672712</v>
      </c>
      <c r="T17" s="142">
        <f>D17/S17*100</f>
        <v>16.66957902573946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6"/>
      <c r="D18" s="25">
        <f>'M30.06.12'!D18+'WLL30.06.12'!F18</f>
        <v>0</v>
      </c>
      <c r="E18" s="8"/>
      <c r="F18" s="8">
        <f t="shared" si="2"/>
        <v>0</v>
      </c>
      <c r="G18" s="10">
        <f>'M30.06.12'!G18</f>
        <v>0</v>
      </c>
      <c r="H18" s="8">
        <f>'M30.06.12'!S18+'WLL30.06.12'!I18</f>
        <v>0</v>
      </c>
      <c r="I18" s="8">
        <f>'M30.06.12'!I18</f>
        <v>0</v>
      </c>
      <c r="J18" s="8">
        <f>'WLL30.06.12'!J18</f>
        <v>0</v>
      </c>
      <c r="K18" s="8">
        <f>'M30.06.12'!N18</f>
        <v>0</v>
      </c>
      <c r="L18" s="9">
        <f>'M30.06.12'!K18</f>
        <v>0</v>
      </c>
      <c r="M18" s="8">
        <f>'M30.06.12'!V18</f>
        <v>0</v>
      </c>
      <c r="N18" s="35">
        <f>'M30.06.12'!W18</f>
        <v>0</v>
      </c>
      <c r="O18" s="8">
        <f>'WLL30.06.12'!L18</f>
        <v>0</v>
      </c>
      <c r="P18" s="8">
        <f>'WLL30.06.12'!K18</f>
        <v>0</v>
      </c>
      <c r="Q18" s="35"/>
      <c r="R18" s="35">
        <f t="shared" si="1"/>
        <v>0</v>
      </c>
      <c r="S18" s="36">
        <f t="shared" si="0"/>
        <v>0</v>
      </c>
      <c r="T18" s="142"/>
      <c r="W18" s="2">
        <v>17.20293779955842</v>
      </c>
    </row>
    <row r="19" spans="1:23" ht="15">
      <c r="A19" s="5">
        <v>11</v>
      </c>
      <c r="B19" s="6" t="s">
        <v>31</v>
      </c>
      <c r="C19" s="86">
        <v>3</v>
      </c>
      <c r="D19" s="25">
        <f>'M30.06.12'!D19+'WLL30.06.12'!F19</f>
        <v>6997522</v>
      </c>
      <c r="E19" s="8"/>
      <c r="F19" s="8">
        <f t="shared" si="2"/>
        <v>6997522</v>
      </c>
      <c r="G19" s="10">
        <f>'M30.06.12'!G19</f>
        <v>15852404</v>
      </c>
      <c r="H19" s="8">
        <f>'M30.06.12'!S19+'WLL30.06.12'!I19</f>
        <v>8354818</v>
      </c>
      <c r="I19" s="8">
        <f>'M30.06.12'!I19</f>
        <v>6902042</v>
      </c>
      <c r="J19" s="8">
        <f>'WLL30.06.12'!J19</f>
        <v>6987564</v>
      </c>
      <c r="K19" s="8">
        <f>'M30.06.12'!N19</f>
        <v>5959122</v>
      </c>
      <c r="L19" s="9">
        <f>'M30.06.12'!K19</f>
        <v>1261944</v>
      </c>
      <c r="M19" s="8">
        <f>'M30.06.12'!V19</f>
        <v>2203556</v>
      </c>
      <c r="N19" s="35">
        <f>'M30.06.12'!W19</f>
        <v>8365</v>
      </c>
      <c r="O19" s="8">
        <f>'WLL30.06.12'!L19</f>
        <v>2225044</v>
      </c>
      <c r="P19" s="8">
        <f>'WLL30.06.12'!K19</f>
        <v>0</v>
      </c>
      <c r="Q19" s="35"/>
      <c r="R19" s="35">
        <f t="shared" si="1"/>
        <v>49754859</v>
      </c>
      <c r="S19" s="36">
        <f t="shared" si="0"/>
        <v>56752381</v>
      </c>
      <c r="T19" s="142">
        <f>D19/S19*100</f>
        <v>12.329917928905926</v>
      </c>
      <c r="V19" s="23"/>
      <c r="W19" s="2">
        <v>13.102763575654794</v>
      </c>
    </row>
    <row r="20" spans="1:23" ht="15">
      <c r="A20" s="5">
        <v>12</v>
      </c>
      <c r="B20" s="6" t="s">
        <v>32</v>
      </c>
      <c r="C20" s="86">
        <v>2</v>
      </c>
      <c r="D20" s="25">
        <f>'M30.06.12'!D20+'WLL30.06.12'!F20</f>
        <v>7308870</v>
      </c>
      <c r="E20" s="8"/>
      <c r="F20" s="8">
        <f t="shared" si="2"/>
        <v>7308870</v>
      </c>
      <c r="G20" s="10">
        <f>'M30.06.12'!G20</f>
        <v>3681654</v>
      </c>
      <c r="H20" s="8">
        <f>'M30.06.12'!S20+'WLL30.06.12'!I20</f>
        <v>4376315</v>
      </c>
      <c r="I20" s="8">
        <f>'M30.06.12'!I20</f>
        <v>6012026</v>
      </c>
      <c r="J20" s="8">
        <f>'WLL30.06.12'!J20</f>
        <v>2402130</v>
      </c>
      <c r="K20" s="8">
        <f>'M30.06.12'!N20</f>
        <v>7695590</v>
      </c>
      <c r="L20" s="9">
        <f>'M30.06.12'!K20</f>
        <v>1873532</v>
      </c>
      <c r="M20" s="8">
        <f>'M30.06.12'!V20</f>
        <v>738427</v>
      </c>
      <c r="N20" s="35">
        <f>'M30.06.12'!W20</f>
        <v>148370</v>
      </c>
      <c r="O20" s="8">
        <f>'WLL30.06.12'!L20</f>
        <v>427571</v>
      </c>
      <c r="P20" s="8">
        <f>'WLL30.06.12'!K20</f>
        <v>0</v>
      </c>
      <c r="Q20" s="35"/>
      <c r="R20" s="35">
        <f t="shared" si="1"/>
        <v>27355615</v>
      </c>
      <c r="S20" s="36">
        <f t="shared" si="0"/>
        <v>34664485</v>
      </c>
      <c r="T20" s="142">
        <f>D20/S20*100</f>
        <v>21.08460575716039</v>
      </c>
      <c r="W20" s="2">
        <v>11.476392817874025</v>
      </c>
    </row>
    <row r="21" spans="1:23" ht="15">
      <c r="A21" s="5">
        <v>13</v>
      </c>
      <c r="B21" s="6" t="s">
        <v>83</v>
      </c>
      <c r="C21" s="86">
        <v>5</v>
      </c>
      <c r="D21" s="25">
        <f>'M30.06.12'!D21+'WLL30.06.12'!F21</f>
        <v>4841827</v>
      </c>
      <c r="E21" s="8"/>
      <c r="F21" s="8">
        <f t="shared" si="2"/>
        <v>4841827</v>
      </c>
      <c r="G21" s="10">
        <f>'M30.06.12'!G21</f>
        <v>10076720</v>
      </c>
      <c r="H21" s="8">
        <f>'M30.06.12'!S21+'WLL30.06.12'!I21</f>
        <v>12919142</v>
      </c>
      <c r="I21" s="8">
        <f>'M30.06.12'!I21</f>
        <v>4248401</v>
      </c>
      <c r="J21" s="8">
        <f>'WLL30.06.12'!J21</f>
        <v>4886654</v>
      </c>
      <c r="K21" s="8">
        <f>'M30.06.12'!N21</f>
        <v>14499964</v>
      </c>
      <c r="L21" s="9">
        <f>'M30.06.12'!K21</f>
        <v>999014</v>
      </c>
      <c r="M21" s="8">
        <f>'M30.06.12'!V21</f>
        <v>1320</v>
      </c>
      <c r="N21" s="35">
        <f>'M30.06.12'!W21</f>
        <v>1064985</v>
      </c>
      <c r="O21" s="8">
        <f>'WLL30.06.12'!L21</f>
        <v>2704</v>
      </c>
      <c r="P21" s="8">
        <f>'WLL30.06.12'!K21</f>
        <v>0</v>
      </c>
      <c r="Q21" s="35"/>
      <c r="R21" s="35">
        <f t="shared" si="1"/>
        <v>48698904</v>
      </c>
      <c r="S21" s="36">
        <f t="shared" si="0"/>
        <v>53540731</v>
      </c>
      <c r="T21" s="142">
        <f>D21/S21*100</f>
        <v>9.04325904702347</v>
      </c>
      <c r="W21" s="2">
        <v>20.199704323097638</v>
      </c>
    </row>
    <row r="22" spans="1:23" ht="15">
      <c r="A22" s="5">
        <v>14</v>
      </c>
      <c r="B22" s="6" t="s">
        <v>34</v>
      </c>
      <c r="C22" s="86">
        <v>6</v>
      </c>
      <c r="D22" s="25">
        <f>'M30.06.12'!D22+'WLL30.06.12'!F22</f>
        <v>6099711</v>
      </c>
      <c r="E22" s="8"/>
      <c r="F22" s="8">
        <f t="shared" si="2"/>
        <v>6099711</v>
      </c>
      <c r="G22" s="10">
        <f>'M30.06.12'!G22</f>
        <v>10320201</v>
      </c>
      <c r="H22" s="8">
        <f>'M30.06.12'!S22+'WLL30.06.12'!I22</f>
        <v>11341905</v>
      </c>
      <c r="I22" s="8">
        <f>'M30.06.12'!I22</f>
        <v>13265420</v>
      </c>
      <c r="J22" s="8">
        <f>'WLL30.06.12'!J22</f>
        <v>8168829</v>
      </c>
      <c r="K22" s="8">
        <f>'M30.06.12'!N22</f>
        <v>15425757</v>
      </c>
      <c r="L22" s="9">
        <f>'M30.06.12'!K22</f>
        <v>1079177</v>
      </c>
      <c r="M22" s="8">
        <f>'M30.06.12'!V22</f>
        <v>5134325</v>
      </c>
      <c r="N22" s="35">
        <f>'M30.06.12'!W22</f>
        <v>8820</v>
      </c>
      <c r="O22" s="8">
        <f>'WLL30.06.12'!L22</f>
        <v>724899</v>
      </c>
      <c r="P22" s="8">
        <f>'WLL30.06.12'!K22</f>
        <v>0</v>
      </c>
      <c r="Q22" s="35"/>
      <c r="R22" s="35">
        <f t="shared" si="1"/>
        <v>65469333</v>
      </c>
      <c r="S22" s="36">
        <f t="shared" si="0"/>
        <v>71569044</v>
      </c>
      <c r="T22" s="142">
        <f>D22/S22*100</f>
        <v>8.522834257783295</v>
      </c>
      <c r="W22" s="2">
        <v>16.415438804006907</v>
      </c>
    </row>
    <row r="23" spans="1:23" ht="15">
      <c r="A23" s="5">
        <v>15</v>
      </c>
      <c r="B23" s="6" t="s">
        <v>35</v>
      </c>
      <c r="C23" s="86">
        <v>3</v>
      </c>
      <c r="D23" s="25">
        <f>'M30.06.12'!D23+'WLL30.06.12'!F23</f>
        <v>1673423</v>
      </c>
      <c r="E23" s="8"/>
      <c r="F23" s="8">
        <f t="shared" si="2"/>
        <v>1673423</v>
      </c>
      <c r="G23" s="10">
        <f>'M30.06.12'!G23</f>
        <v>2504849</v>
      </c>
      <c r="H23" s="8">
        <f>'M30.06.12'!S23+'WLL30.06.12'!I23</f>
        <v>994562</v>
      </c>
      <c r="I23" s="8">
        <f>'M30.06.12'!I23</f>
        <v>1003492</v>
      </c>
      <c r="J23" s="8">
        <f>'WLL30.06.12'!J23</f>
        <v>79068</v>
      </c>
      <c r="K23" s="8">
        <f>'M30.06.12'!N23</f>
        <v>232322</v>
      </c>
      <c r="L23" s="9">
        <f>'M30.06.12'!K23</f>
        <v>2453678</v>
      </c>
      <c r="M23" s="8">
        <f>'M30.06.12'!V23</f>
        <v>89</v>
      </c>
      <c r="N23" s="35">
        <f>'M30.06.12'!W23</f>
        <v>0</v>
      </c>
      <c r="O23" s="8">
        <f>'WLL30.06.12'!L23</f>
        <v>176</v>
      </c>
      <c r="P23" s="8">
        <f>'WLL30.06.12'!K23</f>
        <v>0</v>
      </c>
      <c r="Q23" s="35"/>
      <c r="R23" s="35">
        <f t="shared" si="1"/>
        <v>7268236</v>
      </c>
      <c r="S23" s="36">
        <f t="shared" si="0"/>
        <v>8941659</v>
      </c>
      <c r="T23" s="142">
        <f>D23/S23*100</f>
        <v>18.71490514232314</v>
      </c>
      <c r="W23" s="2">
        <v>18.233066796837388</v>
      </c>
    </row>
    <row r="24" spans="1:23" ht="15">
      <c r="A24" s="5">
        <v>16</v>
      </c>
      <c r="B24" s="6" t="s">
        <v>36</v>
      </c>
      <c r="C24" s="86"/>
      <c r="D24" s="25">
        <f>'M30.06.12'!D24+'WLL30.06.12'!F24</f>
        <v>0</v>
      </c>
      <c r="E24" s="8"/>
      <c r="F24" s="8">
        <f>D24+E24</f>
        <v>0</v>
      </c>
      <c r="G24" s="10">
        <f>'M30.06.12'!G24</f>
        <v>0</v>
      </c>
      <c r="H24" s="8">
        <f>'M30.06.12'!S24+'WLL30.06.12'!I24</f>
        <v>0</v>
      </c>
      <c r="I24" s="8">
        <f>'M30.06.12'!I24</f>
        <v>0</v>
      </c>
      <c r="J24" s="8">
        <f>'WLL30.06.12'!J24</f>
        <v>0</v>
      </c>
      <c r="K24" s="8">
        <f>'M30.06.12'!N24</f>
        <v>0</v>
      </c>
      <c r="L24" s="9">
        <f>'M30.06.12'!K24</f>
        <v>0</v>
      </c>
      <c r="M24" s="8">
        <f>'M30.06.12'!V24</f>
        <v>0</v>
      </c>
      <c r="N24" s="35">
        <f>'M30.06.12'!W24</f>
        <v>0</v>
      </c>
      <c r="O24" s="8">
        <f>'WLL30.06.12'!L24</f>
        <v>0</v>
      </c>
      <c r="P24" s="8">
        <f>'WLL30.06.12'!K24</f>
        <v>0</v>
      </c>
      <c r="Q24" s="35"/>
      <c r="R24" s="35">
        <f t="shared" si="1"/>
        <v>0</v>
      </c>
      <c r="S24" s="36">
        <f t="shared" si="0"/>
        <v>0</v>
      </c>
      <c r="T24" s="142"/>
      <c r="W24" s="2">
        <v>13.323404116715686</v>
      </c>
    </row>
    <row r="25" spans="1:23" ht="15">
      <c r="A25" s="5">
        <v>17</v>
      </c>
      <c r="B25" s="6" t="s">
        <v>37</v>
      </c>
      <c r="C25" s="86">
        <v>3</v>
      </c>
      <c r="D25" s="25">
        <f>'M30.06.12'!D25+'WLL30.06.12'!F25</f>
        <v>4462244</v>
      </c>
      <c r="E25" s="8"/>
      <c r="F25" s="8">
        <f t="shared" si="2"/>
        <v>4462244</v>
      </c>
      <c r="G25" s="10">
        <f>'M30.06.12'!G25</f>
        <v>6605276</v>
      </c>
      <c r="H25" s="8">
        <f>'M30.06.12'!S25+'WLL30.06.12'!I25</f>
        <v>4824842</v>
      </c>
      <c r="I25" s="8">
        <f>'M30.06.12'!I25</f>
        <v>2703151</v>
      </c>
      <c r="J25" s="8">
        <f>'WLL30.06.12'!J25</f>
        <v>2517265</v>
      </c>
      <c r="K25" s="8">
        <f>'M30.06.12'!N25</f>
        <v>1052624</v>
      </c>
      <c r="L25" s="9">
        <f>'M30.06.12'!K25</f>
        <v>2782969</v>
      </c>
      <c r="M25" s="8">
        <f>'M30.06.12'!V25</f>
        <v>1588820</v>
      </c>
      <c r="N25" s="35">
        <f>'M30.06.12'!W25</f>
        <v>10673</v>
      </c>
      <c r="O25" s="8">
        <f>'WLL30.06.12'!L25</f>
        <v>734</v>
      </c>
      <c r="P25" s="8">
        <f>'WLL30.06.12'!K25</f>
        <v>0</v>
      </c>
      <c r="Q25" s="35"/>
      <c r="R25" s="35">
        <f t="shared" si="1"/>
        <v>22086354</v>
      </c>
      <c r="S25" s="36">
        <f t="shared" si="0"/>
        <v>26548598</v>
      </c>
      <c r="T25" s="142">
        <f>D25/S25*100</f>
        <v>16.807832940933455</v>
      </c>
      <c r="W25" s="2">
        <v>11.157139831728973</v>
      </c>
    </row>
    <row r="26" spans="1:23" ht="15">
      <c r="A26" s="5">
        <v>18</v>
      </c>
      <c r="B26" s="6" t="s">
        <v>38</v>
      </c>
      <c r="C26" s="86">
        <v>4</v>
      </c>
      <c r="D26" s="25">
        <f>'M30.06.12'!D26+'WLL30.06.12'!F26</f>
        <v>4350347</v>
      </c>
      <c r="E26" s="8"/>
      <c r="F26" s="8">
        <f t="shared" si="2"/>
        <v>4350347</v>
      </c>
      <c r="G26" s="10">
        <f>'M30.06.12'!G26</f>
        <v>6988686</v>
      </c>
      <c r="H26" s="8">
        <f>'M30.06.12'!S26+'WLL30.06.12'!I26</f>
        <v>4178159</v>
      </c>
      <c r="I26" s="8">
        <f>'M30.06.12'!I26</f>
        <v>4574450</v>
      </c>
      <c r="J26" s="8">
        <f>'WLL30.06.12'!J26</f>
        <v>2810416</v>
      </c>
      <c r="K26" s="8">
        <f>'M30.06.12'!N26</f>
        <v>5645347</v>
      </c>
      <c r="L26" s="9">
        <f>'M30.06.12'!K26</f>
        <v>996674</v>
      </c>
      <c r="M26" s="8">
        <f>'M30.06.12'!V26</f>
        <v>1210</v>
      </c>
      <c r="N26" s="35">
        <f>'M30.06.12'!W26</f>
        <v>0</v>
      </c>
      <c r="O26" s="8">
        <f>'WLL30.06.12'!L26</f>
        <v>1016</v>
      </c>
      <c r="P26" s="8">
        <f>'WLL30.06.12'!K26</f>
        <v>1511940</v>
      </c>
      <c r="Q26" s="35"/>
      <c r="R26" s="35">
        <f t="shared" si="1"/>
        <v>26707898</v>
      </c>
      <c r="S26" s="36">
        <f t="shared" si="0"/>
        <v>31058245</v>
      </c>
      <c r="T26" s="142">
        <f>D26/S26*100</f>
        <v>14.007059961050599</v>
      </c>
      <c r="U26" s="23"/>
      <c r="W26" s="2">
        <v>18.621049879510213</v>
      </c>
    </row>
    <row r="27" spans="1:23" ht="15">
      <c r="A27" s="5">
        <v>19</v>
      </c>
      <c r="B27" s="6" t="s">
        <v>39</v>
      </c>
      <c r="C27" s="86">
        <v>4</v>
      </c>
      <c r="D27" s="25">
        <f>'M30.06.12'!D27+'WLL30.06.12'!F27</f>
        <v>5706170</v>
      </c>
      <c r="E27" s="8"/>
      <c r="F27" s="8">
        <f t="shared" si="2"/>
        <v>5706170</v>
      </c>
      <c r="G27" s="10">
        <f>'M30.06.12'!G27</f>
        <v>14761190</v>
      </c>
      <c r="H27" s="8">
        <f>'M30.06.12'!S27+'WLL30.06.12'!I27</f>
        <v>7532516</v>
      </c>
      <c r="I27" s="8">
        <f>'M30.06.12'!I27</f>
        <v>9246683</v>
      </c>
      <c r="J27" s="8">
        <f>'WLL30.06.12'!J27</f>
        <v>3741059</v>
      </c>
      <c r="K27" s="8">
        <f>'M30.06.12'!N27</f>
        <v>4469297</v>
      </c>
      <c r="L27" s="9">
        <f>'M30.06.12'!K27</f>
        <v>2192300</v>
      </c>
      <c r="M27" s="8">
        <f>'M30.06.12'!V27</f>
        <v>1079</v>
      </c>
      <c r="N27" s="35">
        <f>'M30.06.12'!W27</f>
        <v>8392</v>
      </c>
      <c r="O27" s="8">
        <f>'WLL30.06.12'!L27</f>
        <v>1628452</v>
      </c>
      <c r="P27" s="8">
        <f>'WLL30.06.12'!K27</f>
        <v>0</v>
      </c>
      <c r="Q27" s="35"/>
      <c r="R27" s="35">
        <f t="shared" si="1"/>
        <v>43580968</v>
      </c>
      <c r="S27" s="36">
        <f t="shared" si="0"/>
        <v>49287138</v>
      </c>
      <c r="T27" s="142">
        <f>D27/S27*100</f>
        <v>11.577401795981743</v>
      </c>
      <c r="U27" s="23"/>
      <c r="W27" s="2">
        <v>11.446058657568615</v>
      </c>
    </row>
    <row r="28" spans="1:23" ht="15">
      <c r="A28" s="5">
        <v>20</v>
      </c>
      <c r="B28" s="6" t="s">
        <v>40</v>
      </c>
      <c r="C28" s="86">
        <v>4</v>
      </c>
      <c r="D28" s="25">
        <f>'M30.06.12'!D28+'WLL30.06.12'!F28</f>
        <v>7868128</v>
      </c>
      <c r="E28" s="8"/>
      <c r="F28" s="8">
        <f t="shared" si="2"/>
        <v>7868128</v>
      </c>
      <c r="G28" s="10">
        <f>'M30.06.12'!G28</f>
        <v>10174366</v>
      </c>
      <c r="H28" s="8">
        <f>'M30.06.12'!S28+'WLL30.06.12'!I28</f>
        <v>7567084</v>
      </c>
      <c r="I28" s="8">
        <f>'M30.06.12'!I28</f>
        <v>10384602</v>
      </c>
      <c r="J28" s="8">
        <f>'WLL30.06.12'!J28</f>
        <v>3976008</v>
      </c>
      <c r="K28" s="8">
        <f>'M30.06.12'!N28</f>
        <v>2231538</v>
      </c>
      <c r="L28" s="9">
        <f>'M30.06.12'!K28</f>
        <v>18750871</v>
      </c>
      <c r="M28" s="8">
        <f>'M30.06.12'!V28</f>
        <v>2221039</v>
      </c>
      <c r="N28" s="35">
        <f>'M30.06.12'!W28</f>
        <v>1269726</v>
      </c>
      <c r="O28" s="8">
        <f>'WLL30.06.12'!L28</f>
        <v>1083704</v>
      </c>
      <c r="P28" s="8">
        <f>'WLL30.06.12'!K28</f>
        <v>0</v>
      </c>
      <c r="Q28" s="35"/>
      <c r="R28" s="35">
        <f t="shared" si="1"/>
        <v>57658938</v>
      </c>
      <c r="S28" s="36">
        <f t="shared" si="0"/>
        <v>65527066</v>
      </c>
      <c r="T28" s="142">
        <f>D28/S28*100</f>
        <v>12.007447426381033</v>
      </c>
      <c r="W28" s="2">
        <v>9.456205902479791</v>
      </c>
    </row>
    <row r="29" spans="1:23" ht="15">
      <c r="A29" s="5">
        <v>21</v>
      </c>
      <c r="B29" s="6" t="s">
        <v>41</v>
      </c>
      <c r="C29" s="86"/>
      <c r="D29" s="25">
        <f>'M30.06.12'!D29+'WLL30.06.12'!F29</f>
        <v>0</v>
      </c>
      <c r="E29" s="8"/>
      <c r="F29" s="8">
        <f t="shared" si="2"/>
        <v>0</v>
      </c>
      <c r="G29" s="10">
        <f>'M30.06.12'!G29</f>
        <v>0</v>
      </c>
      <c r="H29" s="8">
        <f>'M30.06.12'!S29+'WLL30.06.12'!I29</f>
        <v>0</v>
      </c>
      <c r="I29" s="8">
        <f>'M30.06.12'!I29</f>
        <v>0</v>
      </c>
      <c r="J29" s="8">
        <f>'WLL30.06.12'!J29</f>
        <v>0</v>
      </c>
      <c r="K29" s="8">
        <f>'M30.06.12'!N29</f>
        <v>0</v>
      </c>
      <c r="L29" s="9">
        <f>'M30.06.12'!K29</f>
        <v>0</v>
      </c>
      <c r="M29" s="8">
        <f>'M30.06.12'!V29</f>
        <v>0</v>
      </c>
      <c r="N29" s="35">
        <f>'M30.06.12'!W29</f>
        <v>0</v>
      </c>
      <c r="O29" s="8">
        <f>'WLL30.06.12'!L29</f>
        <v>0</v>
      </c>
      <c r="P29" s="8">
        <f>'WLL30.06.12'!K29</f>
        <v>0</v>
      </c>
      <c r="Q29" s="35"/>
      <c r="R29" s="35">
        <f t="shared" si="1"/>
        <v>0</v>
      </c>
      <c r="S29" s="36">
        <f t="shared" si="0"/>
        <v>0</v>
      </c>
      <c r="T29" s="142"/>
      <c r="W29" s="2">
        <v>11.207944897028229</v>
      </c>
    </row>
    <row r="30" spans="1:23" ht="15">
      <c r="A30" s="5">
        <v>22</v>
      </c>
      <c r="B30" s="6" t="s">
        <v>84</v>
      </c>
      <c r="C30" s="86">
        <v>4</v>
      </c>
      <c r="D30" s="25">
        <f>'M30.06.12'!D30+'WLL30.06.12'!F30</f>
        <v>10056118</v>
      </c>
      <c r="E30" s="8"/>
      <c r="F30" s="8">
        <f t="shared" si="2"/>
        <v>10056118</v>
      </c>
      <c r="G30" s="10">
        <f>'M30.06.12'!G30</f>
        <v>15254217</v>
      </c>
      <c r="H30" s="8">
        <f>'M30.06.12'!S30+'WLL30.06.12'!I30</f>
        <v>12745442</v>
      </c>
      <c r="I30" s="8">
        <f>'M30.06.12'!I30</f>
        <v>15400233</v>
      </c>
      <c r="J30" s="8">
        <f>'WLL30.06.12'!J30</f>
        <v>4617295</v>
      </c>
      <c r="K30" s="8">
        <f>'M30.06.12'!N30</f>
        <v>7925598</v>
      </c>
      <c r="L30" s="9">
        <f>'M30.06.12'!K30</f>
        <v>3029969</v>
      </c>
      <c r="M30" s="8">
        <f>'M30.06.12'!V30</f>
        <v>7774581</v>
      </c>
      <c r="N30" s="35">
        <f>'M30.06.12'!W30</f>
        <v>14876</v>
      </c>
      <c r="O30" s="8">
        <f>'WLL30.06.12'!L30</f>
        <v>611580</v>
      </c>
      <c r="P30" s="8">
        <f>'WLL30.06.12'!K30</f>
        <v>0</v>
      </c>
      <c r="Q30" s="35"/>
      <c r="R30" s="35">
        <f t="shared" si="1"/>
        <v>67373791</v>
      </c>
      <c r="S30" s="36">
        <f t="shared" si="0"/>
        <v>77429909</v>
      </c>
      <c r="T30" s="142">
        <f aca="true" t="shared" si="3" ref="T30:T38">D30/S30*100</f>
        <v>12.987381917238208</v>
      </c>
      <c r="W30" s="2">
        <v>11.264606079660437</v>
      </c>
    </row>
    <row r="31" spans="1:23" ht="15">
      <c r="A31" s="5">
        <v>23</v>
      </c>
      <c r="B31" s="6" t="s">
        <v>85</v>
      </c>
      <c r="C31" s="86">
        <v>6</v>
      </c>
      <c r="D31" s="25">
        <f>'M30.06.12'!D31+'WLL30.06.12'!F31</f>
        <v>4920087</v>
      </c>
      <c r="E31" s="8"/>
      <c r="F31" s="8">
        <f t="shared" si="2"/>
        <v>4920087</v>
      </c>
      <c r="G31" s="10">
        <f>'M30.06.12'!G31</f>
        <v>6735887</v>
      </c>
      <c r="H31" s="8">
        <f>'M30.06.12'!S31+'WLL30.06.12'!I31</f>
        <v>10396972</v>
      </c>
      <c r="I31" s="8">
        <f>'M30.06.12'!I31</f>
        <v>9826547</v>
      </c>
      <c r="J31" s="8">
        <f>'WLL30.06.12'!J31</f>
        <v>4657744</v>
      </c>
      <c r="K31" s="8">
        <f>'M30.06.12'!N31</f>
        <v>10631230</v>
      </c>
      <c r="L31" s="9">
        <f>'M30.06.12'!K31</f>
        <v>2200315</v>
      </c>
      <c r="M31" s="8">
        <f>'M30.06.12'!V31</f>
        <v>5242602</v>
      </c>
      <c r="N31" s="35">
        <f>'M30.06.12'!W31</f>
        <v>6067</v>
      </c>
      <c r="O31" s="8">
        <f>'WLL30.06.12'!L31</f>
        <v>637976</v>
      </c>
      <c r="P31" s="8">
        <f>'WLL30.06.12'!K31</f>
        <v>0</v>
      </c>
      <c r="Q31" s="35"/>
      <c r="R31" s="35">
        <f t="shared" si="1"/>
        <v>50335340</v>
      </c>
      <c r="S31" s="36">
        <f t="shared" si="0"/>
        <v>55255427</v>
      </c>
      <c r="T31" s="142">
        <f t="shared" si="3"/>
        <v>8.90426020958991</v>
      </c>
      <c r="W31" s="8">
        <v>13.113051353560742</v>
      </c>
    </row>
    <row r="32" spans="1:23" ht="15">
      <c r="A32" s="5">
        <v>24</v>
      </c>
      <c r="B32" s="6" t="s">
        <v>44</v>
      </c>
      <c r="C32" s="86">
        <v>4</v>
      </c>
      <c r="D32" s="25">
        <f>'M30.06.12'!D32+'WLL30.06.12'!F32</f>
        <v>3630108</v>
      </c>
      <c r="E32" s="8"/>
      <c r="F32" s="8">
        <f t="shared" si="2"/>
        <v>3630108</v>
      </c>
      <c r="G32" s="10">
        <f>'M30.06.12'!G32</f>
        <v>9265276</v>
      </c>
      <c r="H32" s="8">
        <f>'M30.06.12'!S32+'WLL30.06.12'!I32</f>
        <v>8107947</v>
      </c>
      <c r="I32" s="8">
        <f>'M30.06.12'!I32</f>
        <v>12005875</v>
      </c>
      <c r="J32" s="8">
        <f>'WLL30.06.12'!J32</f>
        <v>2937096</v>
      </c>
      <c r="K32" s="8">
        <f>'M30.06.12'!N32</f>
        <v>2253211</v>
      </c>
      <c r="L32" s="9">
        <f>'M30.06.12'!K32</f>
        <v>2916474</v>
      </c>
      <c r="M32" s="8">
        <f>'M30.06.12'!V32</f>
        <v>4163771</v>
      </c>
      <c r="N32" s="35">
        <f>'M30.06.12'!W32</f>
        <v>17194</v>
      </c>
      <c r="O32" s="8">
        <f>'WLL30.06.12'!L32</f>
        <v>1469382</v>
      </c>
      <c r="P32" s="8">
        <f>'WLL30.06.12'!K32</f>
        <v>0</v>
      </c>
      <c r="Q32" s="35"/>
      <c r="R32" s="35">
        <f t="shared" si="1"/>
        <v>43136226</v>
      </c>
      <c r="S32" s="36">
        <f t="shared" si="0"/>
        <v>46766334</v>
      </c>
      <c r="T32" s="142">
        <f t="shared" si="3"/>
        <v>7.7622248517491235</v>
      </c>
      <c r="W32" s="2">
        <v>0</v>
      </c>
    </row>
    <row r="33" spans="1:23" ht="15">
      <c r="A33" s="5">
        <v>25</v>
      </c>
      <c r="B33" s="6" t="s">
        <v>45</v>
      </c>
      <c r="C33" s="86">
        <v>5</v>
      </c>
      <c r="D33" s="25">
        <f>'M30.06.12'!D33+'WLL30.06.12'!F33</f>
        <v>2412108</v>
      </c>
      <c r="E33" s="8"/>
      <c r="F33" s="8">
        <f t="shared" si="2"/>
        <v>2412108</v>
      </c>
      <c r="G33" s="10">
        <f>'M30.06.12'!G33</f>
        <v>3901408</v>
      </c>
      <c r="H33" s="8">
        <f>'M30.06.12'!S33+'WLL30.06.12'!I33</f>
        <v>5772238</v>
      </c>
      <c r="I33" s="8">
        <f>'M30.06.12'!I33</f>
        <v>4271456</v>
      </c>
      <c r="J33" s="8">
        <f>'WLL30.06.12'!J33</f>
        <v>3178452</v>
      </c>
      <c r="K33" s="8">
        <f>'M30.06.12'!N33</f>
        <v>1304676</v>
      </c>
      <c r="L33" s="9">
        <f>'M30.06.12'!K33</f>
        <v>1870717</v>
      </c>
      <c r="M33" s="8">
        <f>'M30.06.12'!V33</f>
        <v>1981179</v>
      </c>
      <c r="N33" s="35">
        <f>'M30.06.12'!W33</f>
        <v>4096</v>
      </c>
      <c r="O33" s="8">
        <f>'WLL30.06.12'!L33</f>
        <v>883569</v>
      </c>
      <c r="P33" s="8">
        <f>'WLL30.06.12'!K33</f>
        <v>0</v>
      </c>
      <c r="Q33" s="35"/>
      <c r="R33" s="35">
        <f t="shared" si="1"/>
        <v>23167791</v>
      </c>
      <c r="S33" s="36">
        <f t="shared" si="0"/>
        <v>25579899</v>
      </c>
      <c r="T33" s="142">
        <f t="shared" si="3"/>
        <v>9.42970103204864</v>
      </c>
      <c r="W33" s="23">
        <v>0</v>
      </c>
    </row>
    <row r="34" spans="1:23" ht="15">
      <c r="A34" s="5">
        <v>26</v>
      </c>
      <c r="B34" s="6" t="s">
        <v>46</v>
      </c>
      <c r="C34" s="86">
        <v>4</v>
      </c>
      <c r="D34" s="25">
        <f>'M30.06.12'!D34+'WLL30.06.12'!F34</f>
        <v>1687000</v>
      </c>
      <c r="E34" s="8"/>
      <c r="F34" s="8">
        <f t="shared" si="2"/>
        <v>1687000</v>
      </c>
      <c r="G34" s="10">
        <f>'M30.06.12'!G34</f>
        <v>3511796</v>
      </c>
      <c r="H34" s="8">
        <f>'M30.06.12'!S34+'WLL30.06.12'!I34</f>
        <v>1323885</v>
      </c>
      <c r="I34" s="8">
        <f>'M30.06.12'!I34</f>
        <v>2178715</v>
      </c>
      <c r="J34" s="8">
        <f>'WLL30.06.12'!J34</f>
        <v>1136997</v>
      </c>
      <c r="K34" s="8">
        <f>'M30.06.12'!N34</f>
        <v>0</v>
      </c>
      <c r="L34" s="9">
        <f>'M30.06.12'!K34</f>
        <v>3607809</v>
      </c>
      <c r="M34" s="8">
        <f>'M30.06.12'!V34</f>
        <v>0</v>
      </c>
      <c r="N34" s="35">
        <f>'M30.06.12'!W34</f>
        <v>0</v>
      </c>
      <c r="O34" s="8">
        <f>'WLL30.06.12'!L34</f>
        <v>0</v>
      </c>
      <c r="P34" s="8">
        <f>'WLL30.06.12'!K34</f>
        <v>0</v>
      </c>
      <c r="Q34" s="35"/>
      <c r="R34" s="35">
        <f t="shared" si="1"/>
        <v>11759202</v>
      </c>
      <c r="S34" s="36">
        <f t="shared" si="0"/>
        <v>13446202</v>
      </c>
      <c r="T34" s="142">
        <f t="shared" si="3"/>
        <v>12.546293741533853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1">
        <f aca="true" t="shared" si="4" ref="D35:S35">SUM(D9:D34)</f>
        <v>98277277</v>
      </c>
      <c r="E35" s="8">
        <f t="shared" si="4"/>
        <v>0</v>
      </c>
      <c r="F35" s="8">
        <f t="shared" si="4"/>
        <v>98277277</v>
      </c>
      <c r="G35" s="8">
        <f t="shared" si="4"/>
        <v>174583072</v>
      </c>
      <c r="H35" s="8">
        <f>SUM(H9:H34)</f>
        <v>136528145</v>
      </c>
      <c r="I35" s="8">
        <f t="shared" si="4"/>
        <v>138929005</v>
      </c>
      <c r="J35" s="8">
        <f t="shared" si="4"/>
        <v>71923353</v>
      </c>
      <c r="K35" s="8">
        <f>SUM(K9:K34)</f>
        <v>109363313</v>
      </c>
      <c r="L35" s="8">
        <f t="shared" si="4"/>
        <v>60740246</v>
      </c>
      <c r="M35" s="8">
        <f>SUM(M9:M34)</f>
        <v>44023192</v>
      </c>
      <c r="N35" s="25">
        <f>SUM(N9:N34)</f>
        <v>4832300</v>
      </c>
      <c r="O35" s="8">
        <f>SUM(O9:O34)</f>
        <v>12115619</v>
      </c>
      <c r="P35" s="8">
        <f>SUM(P9:P34)</f>
        <v>1511940</v>
      </c>
      <c r="Q35" s="8"/>
      <c r="R35" s="8">
        <f t="shared" si="4"/>
        <v>754550185</v>
      </c>
      <c r="S35" s="8">
        <f t="shared" si="4"/>
        <v>852827462</v>
      </c>
      <c r="T35" s="142">
        <f t="shared" si="3"/>
        <v>11.523699854777893</v>
      </c>
    </row>
    <row r="36" spans="1:20" ht="15">
      <c r="A36" s="4">
        <v>27</v>
      </c>
      <c r="B36" s="3" t="s">
        <v>48</v>
      </c>
      <c r="C36" s="4"/>
      <c r="D36" s="71"/>
      <c r="E36" s="71">
        <f>'M30.06.12'!E36+'WLL30.06.12'!G36</f>
        <v>2804005</v>
      </c>
      <c r="F36" s="8">
        <f t="shared" si="2"/>
        <v>2804005</v>
      </c>
      <c r="G36" s="10">
        <f>'M30.06.12'!G36</f>
        <v>8952797</v>
      </c>
      <c r="H36" s="8">
        <f>'M30.06.12'!S36+'WLL30.06.12'!I36</f>
        <v>9222550</v>
      </c>
      <c r="I36" s="8">
        <f>'M30.06.12'!I36</f>
        <v>8888365</v>
      </c>
      <c r="J36" s="8">
        <f>'WLL30.06.12'!J36</f>
        <v>4093170</v>
      </c>
      <c r="K36" s="8">
        <f>'M30.06.12'!N36</f>
        <v>4853688</v>
      </c>
      <c r="L36" s="9">
        <f>'M30.06.12'!K36</f>
        <v>2781763</v>
      </c>
      <c r="M36" s="8">
        <f>'M30.06.12'!V36</f>
        <v>0</v>
      </c>
      <c r="N36" s="35">
        <f>'M30.06.12'!W36</f>
        <v>0</v>
      </c>
      <c r="O36" s="8">
        <f>'WLL30.06.12'!L36</f>
        <v>1194507</v>
      </c>
      <c r="P36" s="8">
        <f>'WLL30.06.12'!K36</f>
        <v>0</v>
      </c>
      <c r="Q36" s="35"/>
      <c r="R36" s="35">
        <f t="shared" si="1"/>
        <v>39986840</v>
      </c>
      <c r="S36" s="36">
        <f>R36+F36</f>
        <v>42790845</v>
      </c>
      <c r="T36" s="142">
        <f t="shared" si="3"/>
        <v>0</v>
      </c>
    </row>
    <row r="37" spans="1:22" ht="15">
      <c r="A37" s="4">
        <v>28</v>
      </c>
      <c r="B37" s="3" t="s">
        <v>49</v>
      </c>
      <c r="C37" s="4"/>
      <c r="D37" s="71"/>
      <c r="E37" s="71">
        <f>'M30.06.12'!E37+'WLL30.06.12'!G37</f>
        <v>2758244</v>
      </c>
      <c r="F37" s="8">
        <f t="shared" si="2"/>
        <v>2758244</v>
      </c>
      <c r="G37" s="10">
        <f>'M30.06.12'!G37</f>
        <v>3766361</v>
      </c>
      <c r="H37" s="8">
        <f>'M30.06.12'!S37+'WLL30.06.12'!I37</f>
        <v>8850031</v>
      </c>
      <c r="I37" s="8">
        <f>'M30.06.12'!I37</f>
        <v>5891077</v>
      </c>
      <c r="J37" s="8">
        <f>'WLL30.06.12'!J37</f>
        <v>4210266</v>
      </c>
      <c r="K37" s="8">
        <f>'M30.06.12'!N37</f>
        <v>2947341</v>
      </c>
      <c r="L37" s="9">
        <f>'M30.06.12'!K37</f>
        <v>1354795</v>
      </c>
      <c r="M37" s="8">
        <f>'M30.06.12'!V37</f>
        <v>1554571</v>
      </c>
      <c r="N37" s="35">
        <f>'M30.06.12'!W37</f>
        <v>746786</v>
      </c>
      <c r="O37" s="8">
        <f>'WLL30.06.12'!L37</f>
        <v>571841</v>
      </c>
      <c r="P37" s="8">
        <f>'WLL30.06.12'!K37</f>
        <v>0</v>
      </c>
      <c r="Q37" s="35">
        <f>'M30.06.12'!X37</f>
        <v>3150650</v>
      </c>
      <c r="R37" s="35">
        <f t="shared" si="1"/>
        <v>33043719</v>
      </c>
      <c r="S37" s="36">
        <f>R37+F37</f>
        <v>35801963</v>
      </c>
      <c r="T37" s="142">
        <f t="shared" si="3"/>
        <v>0</v>
      </c>
      <c r="V37" s="23"/>
    </row>
    <row r="38" spans="1:20" ht="15">
      <c r="A38" s="4"/>
      <c r="B38" s="3" t="s">
        <v>50</v>
      </c>
      <c r="C38" s="4">
        <v>5</v>
      </c>
      <c r="D38" s="71">
        <f aca="true" t="shared" si="5" ref="D38:S38">SUM(D35:D37)</f>
        <v>98277277</v>
      </c>
      <c r="E38" s="71">
        <f t="shared" si="5"/>
        <v>5562249</v>
      </c>
      <c r="F38" s="8">
        <f t="shared" si="5"/>
        <v>103839526</v>
      </c>
      <c r="G38" s="71">
        <f t="shared" si="5"/>
        <v>187302230</v>
      </c>
      <c r="H38" s="71">
        <f>SUM(H35:H37)</f>
        <v>154600726</v>
      </c>
      <c r="I38" s="71">
        <f t="shared" si="5"/>
        <v>153708447</v>
      </c>
      <c r="J38" s="71">
        <f t="shared" si="5"/>
        <v>80226789</v>
      </c>
      <c r="K38" s="71">
        <f>SUM(K35:K37)</f>
        <v>117164342</v>
      </c>
      <c r="L38" s="71">
        <f t="shared" si="5"/>
        <v>64876804</v>
      </c>
      <c r="M38" s="71">
        <f>SUM(M35:M37)</f>
        <v>45577763</v>
      </c>
      <c r="N38" s="71">
        <f>SUM(N35:N37)</f>
        <v>5579086</v>
      </c>
      <c r="O38" s="71">
        <f>SUM(O35:O37)</f>
        <v>13881967</v>
      </c>
      <c r="P38" s="71">
        <f>SUM(P35:P37)</f>
        <v>1511940</v>
      </c>
      <c r="Q38" s="71">
        <f t="shared" si="5"/>
        <v>3150650</v>
      </c>
      <c r="R38" s="8">
        <f t="shared" si="5"/>
        <v>827580744</v>
      </c>
      <c r="S38" s="8">
        <f t="shared" si="5"/>
        <v>931420270</v>
      </c>
      <c r="T38" s="142">
        <f t="shared" si="3"/>
        <v>10.551335435291739</v>
      </c>
    </row>
    <row r="39" spans="1:22" ht="14.25">
      <c r="A39" s="108" t="s">
        <v>51</v>
      </c>
      <c r="B39" s="109"/>
      <c r="C39" s="109"/>
      <c r="D39" s="140">
        <f>D38/$S$38*100</f>
        <v>10.551335435291739</v>
      </c>
      <c r="E39" s="140">
        <f aca="true" t="shared" si="6" ref="E39:J39">E38/$S$38*100</f>
        <v>0.5971792947988989</v>
      </c>
      <c r="F39" s="140">
        <f t="shared" si="6"/>
        <v>11.148514730090639</v>
      </c>
      <c r="G39" s="140">
        <f t="shared" si="6"/>
        <v>20.109314348505645</v>
      </c>
      <c r="H39" s="140">
        <f t="shared" si="6"/>
        <v>16.59838538837039</v>
      </c>
      <c r="I39" s="140">
        <f t="shared" si="6"/>
        <v>16.502587709412854</v>
      </c>
      <c r="J39" s="140">
        <f t="shared" si="6"/>
        <v>8.613382334915258</v>
      </c>
      <c r="K39" s="140">
        <f aca="true" t="shared" si="7" ref="K39:R39">K38/$S$38*100</f>
        <v>12.579105885251993</v>
      </c>
      <c r="L39" s="140">
        <f t="shared" si="7"/>
        <v>6.9653631222777665</v>
      </c>
      <c r="M39" s="140">
        <f t="shared" si="7"/>
        <v>4.893361725958573</v>
      </c>
      <c r="N39" s="140">
        <f t="shared" si="7"/>
        <v>0.5989869642841249</v>
      </c>
      <c r="O39" s="140">
        <f t="shared" si="7"/>
        <v>1.4904085134415208</v>
      </c>
      <c r="P39" s="140">
        <f t="shared" si="7"/>
        <v>0.16232629337130489</v>
      </c>
      <c r="Q39" s="140">
        <f t="shared" si="7"/>
        <v>0.33826298411993977</v>
      </c>
      <c r="R39" s="140">
        <f t="shared" si="7"/>
        <v>88.85148526990936</v>
      </c>
      <c r="S39" s="140">
        <f>S38/S38*100</f>
        <v>100</v>
      </c>
      <c r="T39" s="140"/>
      <c r="V39" s="23"/>
    </row>
    <row r="40" spans="1:20" ht="27.75" customHeight="1" hidden="1">
      <c r="A40" s="113"/>
      <c r="B40" s="116" t="s">
        <v>108</v>
      </c>
      <c r="C40" s="117"/>
      <c r="D40" s="114">
        <f>D35/S35</f>
        <v>0.11523699854777894</v>
      </c>
      <c r="E40" s="114">
        <f>E35/S35</f>
        <v>0</v>
      </c>
      <c r="F40" s="114">
        <f>F35/S35</f>
        <v>0.11523699854777894</v>
      </c>
      <c r="G40" s="114">
        <f>G35/S35</f>
        <v>0.20471089379624127</v>
      </c>
      <c r="H40" s="114"/>
      <c r="I40" s="114">
        <f>I35/S35</f>
        <v>0.16290400015284687</v>
      </c>
      <c r="J40" s="114"/>
      <c r="K40" s="114">
        <f>K35/S35</f>
        <v>0.12823615311768655</v>
      </c>
      <c r="L40" s="114">
        <f>L35/S35</f>
        <v>0.07122219757974914</v>
      </c>
      <c r="M40" s="114"/>
      <c r="N40" s="114"/>
      <c r="O40" s="114"/>
      <c r="P40" s="114"/>
      <c r="Q40" s="114">
        <f>Q35/S35</f>
        <v>0</v>
      </c>
      <c r="R40" s="114">
        <f>R35/S35</f>
        <v>0.8847630014522211</v>
      </c>
      <c r="S40" s="114">
        <f>S35/S35</f>
        <v>1</v>
      </c>
      <c r="T40" s="144"/>
    </row>
    <row r="41" spans="1:20" ht="14.25">
      <c r="A41" s="102"/>
      <c r="B41" s="118"/>
      <c r="C41" s="118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41"/>
    </row>
    <row r="42" spans="1:20" ht="14.25">
      <c r="A42" s="108" t="str">
        <f>'T30.06.12'!A40</f>
        <v>Conn. As on 31.05.2012</v>
      </c>
      <c r="B42" s="109"/>
      <c r="C42" s="119">
        <v>5</v>
      </c>
      <c r="D42" s="8">
        <v>97713129</v>
      </c>
      <c r="E42" s="8">
        <v>5562087</v>
      </c>
      <c r="F42" s="8">
        <v>103275216</v>
      </c>
      <c r="G42" s="8">
        <v>185300293</v>
      </c>
      <c r="H42" s="8">
        <v>154070700</v>
      </c>
      <c r="I42" s="8">
        <v>152487270</v>
      </c>
      <c r="J42" s="8">
        <v>81537487</v>
      </c>
      <c r="K42" s="8">
        <v>115965604</v>
      </c>
      <c r="L42" s="8">
        <v>64392424</v>
      </c>
      <c r="M42" s="8">
        <v>45076495</v>
      </c>
      <c r="N42" s="8">
        <v>6240442</v>
      </c>
      <c r="O42" s="8">
        <v>16262387</v>
      </c>
      <c r="P42" s="8">
        <v>1517214</v>
      </c>
      <c r="Q42" s="8">
        <v>3260585</v>
      </c>
      <c r="R42" s="8">
        <v>826110901</v>
      </c>
      <c r="S42" s="8">
        <v>929386117</v>
      </c>
      <c r="T42" s="143">
        <f>(D42)/S42*100</f>
        <v>10.513728063359913</v>
      </c>
    </row>
    <row r="43" spans="1:22" ht="14.25">
      <c r="A43" s="108" t="str">
        <f>'T30.06.12'!A41</f>
        <v>Addition during Jun 2012</v>
      </c>
      <c r="B43" s="109"/>
      <c r="C43" s="119">
        <v>4</v>
      </c>
      <c r="D43" s="8">
        <f aca="true" t="shared" si="8" ref="D43:S43">D38-D42</f>
        <v>564148</v>
      </c>
      <c r="E43" s="8">
        <f t="shared" si="8"/>
        <v>162</v>
      </c>
      <c r="F43" s="8">
        <f t="shared" si="8"/>
        <v>564310</v>
      </c>
      <c r="G43" s="8">
        <f t="shared" si="8"/>
        <v>2001937</v>
      </c>
      <c r="H43" s="8">
        <f t="shared" si="8"/>
        <v>530026</v>
      </c>
      <c r="I43" s="8">
        <f t="shared" si="8"/>
        <v>1221177</v>
      </c>
      <c r="J43" s="8">
        <f t="shared" si="8"/>
        <v>-1310698</v>
      </c>
      <c r="K43" s="8">
        <f t="shared" si="8"/>
        <v>1198738</v>
      </c>
      <c r="L43" s="8">
        <f t="shared" si="8"/>
        <v>484380</v>
      </c>
      <c r="M43" s="8">
        <f>M38-M42</f>
        <v>501268</v>
      </c>
      <c r="N43" s="8">
        <f>N38-N42</f>
        <v>-661356</v>
      </c>
      <c r="O43" s="8">
        <f>O38-O42</f>
        <v>-2380420</v>
      </c>
      <c r="P43" s="8">
        <f>P38-P42</f>
        <v>-5274</v>
      </c>
      <c r="Q43" s="8">
        <f t="shared" si="8"/>
        <v>-109935</v>
      </c>
      <c r="R43" s="8">
        <f t="shared" si="8"/>
        <v>1469843</v>
      </c>
      <c r="S43" s="8">
        <f t="shared" si="8"/>
        <v>2034153</v>
      </c>
      <c r="T43" s="145">
        <f>(D43)/S43*100</f>
        <v>27.733803701098196</v>
      </c>
      <c r="V43" s="161">
        <f>T38-T42</f>
        <v>0.037607371931825284</v>
      </c>
    </row>
    <row r="44" spans="1:22" ht="14.25">
      <c r="A44" s="108" t="str">
        <f>'T30.06.12'!A42</f>
        <v>Conn. As on 31.03.2012</v>
      </c>
      <c r="B44" s="111"/>
      <c r="C44" s="4">
        <v>5</v>
      </c>
      <c r="D44" s="8">
        <v>98512988</v>
      </c>
      <c r="E44" s="8">
        <v>5844289</v>
      </c>
      <c r="F44" s="8">
        <v>104357277</v>
      </c>
      <c r="G44" s="8">
        <v>181279296</v>
      </c>
      <c r="H44" s="8">
        <v>153045692</v>
      </c>
      <c r="I44" s="8">
        <v>150465330</v>
      </c>
      <c r="J44" s="8">
        <v>81745797</v>
      </c>
      <c r="K44" s="8">
        <v>112722692</v>
      </c>
      <c r="L44" s="8">
        <v>62572579</v>
      </c>
      <c r="M44" s="8">
        <v>42431924</v>
      </c>
      <c r="N44" s="8">
        <v>5951588</v>
      </c>
      <c r="O44" s="8">
        <v>15803039</v>
      </c>
      <c r="P44" s="8">
        <v>1331392</v>
      </c>
      <c r="Q44" s="8">
        <v>3267241</v>
      </c>
      <c r="R44" s="8">
        <v>815739531</v>
      </c>
      <c r="S44" s="8">
        <v>920096808</v>
      </c>
      <c r="T44" s="145">
        <f>(D44)/S44*100</f>
        <v>10.706806842872995</v>
      </c>
      <c r="V44" s="161">
        <f>T38-T44</f>
        <v>-0.15547140758125622</v>
      </c>
    </row>
    <row r="45" spans="1:20" ht="14.25">
      <c r="A45" s="108" t="str">
        <f>'T30.06.12'!A43</f>
        <v>Addition during 2012-13</v>
      </c>
      <c r="B45" s="109"/>
      <c r="C45" s="4">
        <v>9</v>
      </c>
      <c r="D45" s="8">
        <f>D38-D44</f>
        <v>-235711</v>
      </c>
      <c r="E45" s="8">
        <f aca="true" t="shared" si="9" ref="E45:Q45">E38-E44</f>
        <v>-282040</v>
      </c>
      <c r="F45" s="8">
        <f t="shared" si="9"/>
        <v>-517751</v>
      </c>
      <c r="G45" s="8">
        <f t="shared" si="9"/>
        <v>6022934</v>
      </c>
      <c r="H45" s="8">
        <f t="shared" si="9"/>
        <v>1555034</v>
      </c>
      <c r="I45" s="8">
        <f t="shared" si="9"/>
        <v>3243117</v>
      </c>
      <c r="J45" s="8">
        <f t="shared" si="9"/>
        <v>-1519008</v>
      </c>
      <c r="K45" s="8">
        <f t="shared" si="9"/>
        <v>4441650</v>
      </c>
      <c r="L45" s="8">
        <f t="shared" si="9"/>
        <v>2304225</v>
      </c>
      <c r="M45" s="8">
        <f>M38-M44</f>
        <v>3145839</v>
      </c>
      <c r="N45" s="8">
        <f>N38-N44</f>
        <v>-372502</v>
      </c>
      <c r="O45" s="8">
        <f>O38-O44</f>
        <v>-1921072</v>
      </c>
      <c r="P45" s="8">
        <f>P38-P44</f>
        <v>180548</v>
      </c>
      <c r="Q45" s="8">
        <f t="shared" si="9"/>
        <v>-116591</v>
      </c>
      <c r="R45" s="8">
        <f>R38-R44</f>
        <v>11841213</v>
      </c>
      <c r="S45" s="8">
        <f>S38-S44</f>
        <v>11323462</v>
      </c>
      <c r="T45" s="145">
        <f>(D45)/S45*100</f>
        <v>-2.0816160287375007</v>
      </c>
    </row>
    <row r="46" spans="1:20" ht="15">
      <c r="A46" s="2" t="str">
        <f>'M30.06.12'!A46</f>
        <v>Note: As per TRAI report, M/s Etisalat, S. Tel and Loop (Except for Mumbai Circle) have submitted that there are no active subscribers on their network hence their figures have been taken as Zero.</v>
      </c>
      <c r="B46" s="26"/>
      <c r="C46" s="26"/>
      <c r="S46" s="23"/>
      <c r="T46" s="23"/>
    </row>
    <row r="47" spans="2:20" ht="15">
      <c r="B47" s="26"/>
      <c r="C47" s="26"/>
      <c r="D47" s="340">
        <f>D45/D44*100</f>
        <v>-0.2392689581195121</v>
      </c>
      <c r="K47" s="23"/>
      <c r="S47" s="340">
        <f>S45/S44*100</f>
        <v>1.2306815871488166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2944502</v>
      </c>
      <c r="S49" s="23">
        <f>S11+S23</f>
        <v>23838349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F7:F8"/>
    <mergeCell ref="E7:E8"/>
    <mergeCell ref="A6:A8"/>
    <mergeCell ref="B6:B8"/>
    <mergeCell ref="C7:C8"/>
    <mergeCell ref="D7:D8"/>
    <mergeCell ref="J7:J8"/>
    <mergeCell ref="P7:P8"/>
    <mergeCell ref="I7:I8"/>
    <mergeCell ref="G7:G8"/>
    <mergeCell ref="K7:K8"/>
    <mergeCell ref="L7:L8"/>
    <mergeCell ref="N7:N8"/>
    <mergeCell ref="H7:H8"/>
    <mergeCell ref="T6:T8"/>
    <mergeCell ref="M7:M8"/>
    <mergeCell ref="R6:R8"/>
    <mergeCell ref="O7:O8"/>
    <mergeCell ref="S6:S8"/>
    <mergeCell ref="Q7:Q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" top="0.6299212598425197" bottom="0.2362204724409449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="6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8" sqref="E48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7" t="s">
        <v>112</v>
      </c>
    </row>
    <row r="2" spans="2:7" ht="14.25">
      <c r="B2" s="2" t="str">
        <f>'W-Less 30.06.12'!B2</f>
        <v>No. 1-2(1)/Market Share/2012-CP&amp;M </v>
      </c>
      <c r="G2" s="2" t="str">
        <f>'T30.06.12'!H2</f>
        <v>Dated:26th July 2012.</v>
      </c>
    </row>
    <row r="4" spans="2:3" ht="15">
      <c r="B4" s="77" t="s">
        <v>220</v>
      </c>
      <c r="C4" s="77"/>
    </row>
    <row r="5" spans="4:24" ht="14.25">
      <c r="D5" s="91">
        <v>1</v>
      </c>
      <c r="E5" s="91">
        <v>2</v>
      </c>
      <c r="F5" s="91"/>
      <c r="G5" s="91">
        <v>3</v>
      </c>
      <c r="H5" s="91"/>
      <c r="I5" s="91">
        <v>4</v>
      </c>
      <c r="J5" s="91"/>
      <c r="K5" s="91">
        <v>5</v>
      </c>
      <c r="L5" s="91"/>
      <c r="M5" s="91"/>
      <c r="N5" s="91">
        <v>6</v>
      </c>
      <c r="O5" s="91"/>
      <c r="P5" s="91"/>
      <c r="Q5" s="91"/>
      <c r="R5" s="91"/>
      <c r="S5" s="91">
        <v>7</v>
      </c>
      <c r="T5" s="91"/>
      <c r="U5" s="91"/>
      <c r="V5" s="91">
        <v>8</v>
      </c>
      <c r="W5" s="91">
        <v>9</v>
      </c>
      <c r="X5" s="91">
        <v>10</v>
      </c>
    </row>
    <row r="6" spans="1:30" ht="15">
      <c r="A6" s="466" t="s">
        <v>19</v>
      </c>
      <c r="B6" s="466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36" t="s">
        <v>53</v>
      </c>
      <c r="Z6" s="530" t="s">
        <v>70</v>
      </c>
      <c r="AA6" s="537" t="s">
        <v>120</v>
      </c>
      <c r="AB6" s="533" t="s">
        <v>99</v>
      </c>
      <c r="AC6" s="533"/>
      <c r="AD6" s="533"/>
    </row>
    <row r="7" spans="1:30" s="41" customFormat="1" ht="15.75" customHeight="1">
      <c r="A7" s="466"/>
      <c r="B7" s="466"/>
      <c r="C7" s="470" t="s">
        <v>118</v>
      </c>
      <c r="D7" s="542" t="s">
        <v>1</v>
      </c>
      <c r="E7" s="541" t="s">
        <v>2</v>
      </c>
      <c r="F7" s="536" t="s">
        <v>52</v>
      </c>
      <c r="G7" s="530" t="s">
        <v>54</v>
      </c>
      <c r="H7" s="399" t="s">
        <v>3</v>
      </c>
      <c r="I7" s="530" t="s">
        <v>110</v>
      </c>
      <c r="J7" s="400"/>
      <c r="K7" s="530" t="s">
        <v>55</v>
      </c>
      <c r="L7" s="400" t="s">
        <v>10</v>
      </c>
      <c r="M7" s="540" t="s">
        <v>14</v>
      </c>
      <c r="N7" s="530" t="s">
        <v>56</v>
      </c>
      <c r="O7" s="543" t="s">
        <v>11</v>
      </c>
      <c r="P7" s="544"/>
      <c r="Q7" s="544"/>
      <c r="R7" s="545"/>
      <c r="S7" s="530" t="s">
        <v>117</v>
      </c>
      <c r="T7" s="540" t="s">
        <v>13</v>
      </c>
      <c r="U7" s="540" t="s">
        <v>8</v>
      </c>
      <c r="V7" s="532" t="s">
        <v>136</v>
      </c>
      <c r="W7" s="532" t="s">
        <v>146</v>
      </c>
      <c r="X7" s="530" t="s">
        <v>191</v>
      </c>
      <c r="Y7" s="534"/>
      <c r="Z7" s="534"/>
      <c r="AA7" s="538"/>
      <c r="AB7" s="533"/>
      <c r="AC7" s="533"/>
      <c r="AD7" s="533"/>
    </row>
    <row r="8" spans="1:32" s="41" customFormat="1" ht="30.75" customHeight="1">
      <c r="A8" s="466"/>
      <c r="B8" s="466"/>
      <c r="C8" s="471"/>
      <c r="D8" s="542"/>
      <c r="E8" s="541"/>
      <c r="F8" s="535"/>
      <c r="G8" s="531"/>
      <c r="H8" s="76" t="s">
        <v>75</v>
      </c>
      <c r="I8" s="531"/>
      <c r="J8" s="398" t="s">
        <v>107</v>
      </c>
      <c r="K8" s="531"/>
      <c r="L8" s="401" t="s">
        <v>4</v>
      </c>
      <c r="M8" s="530"/>
      <c r="N8" s="531"/>
      <c r="O8" s="401"/>
      <c r="P8" s="398" t="s">
        <v>12</v>
      </c>
      <c r="Q8" s="398" t="s">
        <v>7</v>
      </c>
      <c r="R8" s="398" t="s">
        <v>9</v>
      </c>
      <c r="S8" s="531"/>
      <c r="T8" s="530"/>
      <c r="U8" s="530"/>
      <c r="V8" s="532"/>
      <c r="W8" s="532"/>
      <c r="X8" s="531"/>
      <c r="Y8" s="535"/>
      <c r="Z8" s="535"/>
      <c r="AA8" s="539"/>
      <c r="AB8" s="52" t="s">
        <v>47</v>
      </c>
      <c r="AC8" s="45" t="s">
        <v>87</v>
      </c>
      <c r="AD8" s="45" t="s">
        <v>88</v>
      </c>
      <c r="AE8" s="41" t="s">
        <v>122</v>
      </c>
      <c r="AF8" s="402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1"/>
      <c r="P9" s="71"/>
      <c r="Q9" s="71"/>
      <c r="R9" s="209"/>
      <c r="S9" s="71">
        <f>T9+U9</f>
        <v>0</v>
      </c>
      <c r="T9" s="209"/>
      <c r="U9" s="209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190932</v>
      </c>
      <c r="AC9" s="38">
        <v>108673</v>
      </c>
      <c r="AD9" s="38">
        <v>82259</v>
      </c>
      <c r="AF9" s="101">
        <v>190932</v>
      </c>
      <c r="AG9" s="2">
        <v>105270</v>
      </c>
    </row>
    <row r="10" spans="1:36" ht="13.5" customHeight="1">
      <c r="A10" s="5">
        <v>2</v>
      </c>
      <c r="B10" s="6" t="s">
        <v>22</v>
      </c>
      <c r="C10" s="86">
        <v>3</v>
      </c>
      <c r="D10" s="71">
        <f>AB10</f>
        <v>8954797</v>
      </c>
      <c r="E10" s="8"/>
      <c r="F10" s="8">
        <f>D10+E10</f>
        <v>8954797</v>
      </c>
      <c r="G10" s="210">
        <f aca="true" t="shared" si="1" ref="G10:G37">H10</f>
        <v>18841936</v>
      </c>
      <c r="H10" s="101">
        <v>18841936</v>
      </c>
      <c r="I10" s="8">
        <f>J10</f>
        <v>6273477</v>
      </c>
      <c r="J10" s="30">
        <v>6273477</v>
      </c>
      <c r="K10" s="8">
        <f>L10+M10</f>
        <v>1820961</v>
      </c>
      <c r="L10" s="30">
        <v>1820961</v>
      </c>
      <c r="M10" s="8"/>
      <c r="N10" s="85">
        <f aca="true" t="shared" si="2" ref="N10:N34">O10+P10+Q10</f>
        <v>10545813</v>
      </c>
      <c r="O10" s="30">
        <v>10545813</v>
      </c>
      <c r="P10" s="71"/>
      <c r="Q10" s="71"/>
      <c r="R10" s="71"/>
      <c r="S10" s="71">
        <f aca="true" t="shared" si="3" ref="S10:S37">T10+U10</f>
        <v>0</v>
      </c>
      <c r="T10" s="71"/>
      <c r="U10" s="71"/>
      <c r="V10" s="8">
        <v>4056918</v>
      </c>
      <c r="W10" s="8">
        <v>9876</v>
      </c>
      <c r="X10" s="8"/>
      <c r="Y10" s="35">
        <f aca="true" t="shared" si="4" ref="Y10:Y37">G10+I10+K10+N10+S10+V10+W10+X10</f>
        <v>41548981</v>
      </c>
      <c r="Z10" s="36">
        <f t="shared" si="0"/>
        <v>50503778</v>
      </c>
      <c r="AA10" s="143">
        <f>(D10)/Z10*100</f>
        <v>17.730944801792848</v>
      </c>
      <c r="AB10" s="46">
        <f aca="true" t="shared" si="5" ref="AB10:AB34">AC10+AD10</f>
        <v>8954797</v>
      </c>
      <c r="AC10" s="38">
        <v>4298314</v>
      </c>
      <c r="AD10" s="38">
        <v>4656483</v>
      </c>
      <c r="AF10" s="162">
        <v>8954797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6">
        <v>5</v>
      </c>
      <c r="D11" s="71">
        <f>AB11</f>
        <v>1168770</v>
      </c>
      <c r="E11" s="8"/>
      <c r="F11" s="8">
        <f aca="true" t="shared" si="7" ref="F11:F37">D11+E11</f>
        <v>1168770</v>
      </c>
      <c r="G11" s="210">
        <f t="shared" si="1"/>
        <v>3877114</v>
      </c>
      <c r="H11" s="30">
        <v>3877114</v>
      </c>
      <c r="I11" s="85">
        <f>J11</f>
        <v>2353212</v>
      </c>
      <c r="J11" s="30">
        <v>2353212</v>
      </c>
      <c r="K11" s="85">
        <f aca="true" t="shared" si="8" ref="K11:K38">L11+M11</f>
        <v>3838600</v>
      </c>
      <c r="L11" s="8"/>
      <c r="M11" s="30">
        <v>3838600</v>
      </c>
      <c r="N11" s="8">
        <f t="shared" si="2"/>
        <v>359132</v>
      </c>
      <c r="O11" s="30">
        <v>359132</v>
      </c>
      <c r="P11" s="71"/>
      <c r="Q11" s="71"/>
      <c r="R11" s="71"/>
      <c r="S11" s="94">
        <f>T11+U11</f>
        <v>2984741</v>
      </c>
      <c r="T11" s="30">
        <v>2984741</v>
      </c>
      <c r="U11" s="71"/>
      <c r="V11" s="8">
        <v>521</v>
      </c>
      <c r="W11" s="8"/>
      <c r="X11" s="8"/>
      <c r="Y11" s="35">
        <f t="shared" si="4"/>
        <v>13413320</v>
      </c>
      <c r="Z11" s="36">
        <f t="shared" si="0"/>
        <v>14582090</v>
      </c>
      <c r="AA11" s="143">
        <f>(D11)/Z11*100</f>
        <v>8.015106202197353</v>
      </c>
      <c r="AB11" s="46">
        <f t="shared" si="5"/>
        <v>1168770</v>
      </c>
      <c r="AC11" s="38">
        <v>837787</v>
      </c>
      <c r="AD11" s="38">
        <v>330983</v>
      </c>
      <c r="AF11" s="162">
        <v>1168770</v>
      </c>
      <c r="AG11" s="2">
        <v>1009899</v>
      </c>
      <c r="AI11" s="2">
        <v>1880216</v>
      </c>
      <c r="AJ11" s="23">
        <f t="shared" si="6"/>
        <v>-1104525</v>
      </c>
    </row>
    <row r="12" spans="1:36" ht="15">
      <c r="A12" s="5">
        <v>4</v>
      </c>
      <c r="B12" s="6" t="s">
        <v>24</v>
      </c>
      <c r="C12" s="86">
        <v>5</v>
      </c>
      <c r="D12" s="71">
        <f>AB12+AB18</f>
        <v>5795955</v>
      </c>
      <c r="E12" s="8"/>
      <c r="F12" s="8">
        <f t="shared" si="7"/>
        <v>5795955</v>
      </c>
      <c r="G12" s="210">
        <f t="shared" si="1"/>
        <v>18296280</v>
      </c>
      <c r="H12" s="30">
        <v>18296280</v>
      </c>
      <c r="I12" s="85">
        <f aca="true" t="shared" si="9" ref="I12:I37">J12</f>
        <v>6476332</v>
      </c>
      <c r="J12" s="30">
        <v>6476332</v>
      </c>
      <c r="K12" s="8">
        <f t="shared" si="8"/>
        <v>5147125</v>
      </c>
      <c r="L12" s="8"/>
      <c r="M12" s="30">
        <v>5147125</v>
      </c>
      <c r="N12" s="85">
        <f t="shared" si="2"/>
        <v>5964298</v>
      </c>
      <c r="O12" s="30">
        <v>5964298</v>
      </c>
      <c r="P12" s="71"/>
      <c r="Q12" s="71"/>
      <c r="R12" s="71"/>
      <c r="S12" s="94">
        <f>T12+U12</f>
        <v>6201907</v>
      </c>
      <c r="T12" s="30">
        <v>6201907</v>
      </c>
      <c r="U12" s="71"/>
      <c r="V12" s="8">
        <v>4852738</v>
      </c>
      <c r="W12" s="8">
        <v>18867</v>
      </c>
      <c r="X12" s="8"/>
      <c r="Y12" s="35">
        <f t="shared" si="4"/>
        <v>46957547</v>
      </c>
      <c r="Z12" s="36">
        <f t="shared" si="0"/>
        <v>52753502</v>
      </c>
      <c r="AA12" s="143">
        <f>(D12)/Z12*100</f>
        <v>10.986863014326518</v>
      </c>
      <c r="AB12" s="46">
        <f t="shared" si="5"/>
        <v>4188106</v>
      </c>
      <c r="AC12" s="38">
        <v>2800160</v>
      </c>
      <c r="AD12" s="38">
        <v>1387946</v>
      </c>
      <c r="AF12" s="162">
        <v>4188106</v>
      </c>
      <c r="AG12" s="2">
        <v>3092531</v>
      </c>
      <c r="AI12" s="2">
        <v>7175844</v>
      </c>
      <c r="AJ12" s="23">
        <f t="shared" si="6"/>
        <v>973937</v>
      </c>
    </row>
    <row r="13" spans="1:36" ht="14.25">
      <c r="A13" s="5">
        <v>5</v>
      </c>
      <c r="B13" s="6" t="s">
        <v>25</v>
      </c>
      <c r="C13" s="86"/>
      <c r="D13" s="71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1"/>
      <c r="P13" s="71"/>
      <c r="Q13" s="71"/>
      <c r="R13" s="71"/>
      <c r="S13" s="71">
        <f t="shared" si="3"/>
        <v>0</v>
      </c>
      <c r="T13" s="71"/>
      <c r="U13" s="71"/>
      <c r="V13" s="8"/>
      <c r="W13" s="8"/>
      <c r="X13" s="8"/>
      <c r="Y13" s="35">
        <f t="shared" si="4"/>
        <v>0</v>
      </c>
      <c r="Z13" s="36">
        <f t="shared" si="0"/>
        <v>0</v>
      </c>
      <c r="AA13" s="143"/>
      <c r="AB13" s="46">
        <f t="shared" si="5"/>
        <v>1461298</v>
      </c>
      <c r="AC13" s="38">
        <v>979225</v>
      </c>
      <c r="AD13" s="38">
        <v>482073</v>
      </c>
      <c r="AF13" s="101">
        <v>1461298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6">
        <v>5</v>
      </c>
      <c r="D14" s="71">
        <f>AB14</f>
        <v>3992925</v>
      </c>
      <c r="E14" s="8"/>
      <c r="F14" s="8">
        <f t="shared" si="7"/>
        <v>3992925</v>
      </c>
      <c r="G14" s="210">
        <f t="shared" si="1"/>
        <v>7336115</v>
      </c>
      <c r="H14" s="30">
        <v>7336115</v>
      </c>
      <c r="I14" s="85">
        <f t="shared" si="9"/>
        <v>16047103</v>
      </c>
      <c r="J14" s="30">
        <v>16047103</v>
      </c>
      <c r="K14" s="8">
        <f t="shared" si="8"/>
        <v>769189</v>
      </c>
      <c r="L14" s="30">
        <v>769189</v>
      </c>
      <c r="M14" s="8"/>
      <c r="N14" s="85">
        <f t="shared" si="2"/>
        <v>8606504</v>
      </c>
      <c r="O14" s="30">
        <v>8606504</v>
      </c>
      <c r="P14" s="71"/>
      <c r="Q14" s="71"/>
      <c r="R14" s="71"/>
      <c r="S14" s="71">
        <f t="shared" si="3"/>
        <v>0</v>
      </c>
      <c r="T14" s="71"/>
      <c r="U14" s="71"/>
      <c r="V14" s="85">
        <v>4059900</v>
      </c>
      <c r="W14" s="8">
        <v>1157060</v>
      </c>
      <c r="X14" s="8"/>
      <c r="Y14" s="35">
        <f t="shared" si="4"/>
        <v>37975871</v>
      </c>
      <c r="Z14" s="36">
        <f t="shared" si="0"/>
        <v>41968796</v>
      </c>
      <c r="AA14" s="143">
        <f>(D14)/Z14*100</f>
        <v>9.514032759005048</v>
      </c>
      <c r="AB14" s="46">
        <f t="shared" si="5"/>
        <v>3992925</v>
      </c>
      <c r="AC14" s="38">
        <v>2595405</v>
      </c>
      <c r="AD14" s="38">
        <v>1397520</v>
      </c>
      <c r="AF14" s="162">
        <v>3992925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6">
        <v>3</v>
      </c>
      <c r="D15" s="71">
        <f>AB15</f>
        <v>3008596</v>
      </c>
      <c r="E15" s="8"/>
      <c r="F15" s="8">
        <f t="shared" si="7"/>
        <v>3008596</v>
      </c>
      <c r="G15" s="10">
        <f t="shared" si="1"/>
        <v>2501314</v>
      </c>
      <c r="H15" s="30">
        <v>2501314</v>
      </c>
      <c r="I15" s="85">
        <f t="shared" si="9"/>
        <v>4551481</v>
      </c>
      <c r="J15" s="30">
        <v>4551481</v>
      </c>
      <c r="K15" s="8">
        <f t="shared" si="8"/>
        <v>628661</v>
      </c>
      <c r="L15" s="30">
        <v>628661</v>
      </c>
      <c r="M15" s="8"/>
      <c r="N15" s="85">
        <f t="shared" si="2"/>
        <v>3876555</v>
      </c>
      <c r="O15" s="71"/>
      <c r="P15" s="30">
        <v>3876555</v>
      </c>
      <c r="Q15" s="71"/>
      <c r="R15" s="71"/>
      <c r="S15" s="71">
        <f t="shared" si="3"/>
        <v>0</v>
      </c>
      <c r="T15" s="71"/>
      <c r="U15" s="71"/>
      <c r="V15" s="8">
        <v>649</v>
      </c>
      <c r="W15" s="8">
        <v>1007896</v>
      </c>
      <c r="X15" s="8"/>
      <c r="Y15" s="35">
        <f t="shared" si="4"/>
        <v>12566556</v>
      </c>
      <c r="Z15" s="36">
        <f t="shared" si="0"/>
        <v>15575152</v>
      </c>
      <c r="AA15" s="143">
        <f>(D15)/Z15*100</f>
        <v>19.316639734880276</v>
      </c>
      <c r="AB15" s="46">
        <f t="shared" si="5"/>
        <v>3008596</v>
      </c>
      <c r="AC15" s="38">
        <v>1241756</v>
      </c>
      <c r="AD15" s="38">
        <v>1766840</v>
      </c>
      <c r="AF15" s="162">
        <v>3008596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6">
        <v>3</v>
      </c>
      <c r="D16" s="71">
        <f>AB16</f>
        <v>1416843</v>
      </c>
      <c r="E16" s="8"/>
      <c r="F16" s="8">
        <f t="shared" si="7"/>
        <v>1416843</v>
      </c>
      <c r="G16" s="210">
        <f t="shared" si="1"/>
        <v>1902855</v>
      </c>
      <c r="H16" s="30">
        <v>1902855</v>
      </c>
      <c r="I16" s="8">
        <f t="shared" si="9"/>
        <v>485278</v>
      </c>
      <c r="J16" s="30">
        <v>485278</v>
      </c>
      <c r="K16" s="8">
        <f t="shared" si="8"/>
        <v>753575</v>
      </c>
      <c r="L16" s="8"/>
      <c r="M16" s="30">
        <v>753575</v>
      </c>
      <c r="N16" s="8">
        <f t="shared" si="2"/>
        <v>489163</v>
      </c>
      <c r="O16" s="71"/>
      <c r="P16" s="71"/>
      <c r="Q16" s="30">
        <v>489163</v>
      </c>
      <c r="R16" s="71"/>
      <c r="S16" s="94">
        <f>T16+U16</f>
        <v>1601171</v>
      </c>
      <c r="T16" s="30">
        <v>1601171</v>
      </c>
      <c r="U16" s="71"/>
      <c r="V16" s="8">
        <v>166</v>
      </c>
      <c r="W16" s="8">
        <v>77037</v>
      </c>
      <c r="X16" s="8"/>
      <c r="Y16" s="35">
        <f t="shared" si="4"/>
        <v>5309245</v>
      </c>
      <c r="Z16" s="36">
        <f t="shared" si="0"/>
        <v>6726088</v>
      </c>
      <c r="AA16" s="143">
        <f>(D16)/Z16*100</f>
        <v>21.064889427554323</v>
      </c>
      <c r="AB16" s="46">
        <f t="shared" si="5"/>
        <v>1416843</v>
      </c>
      <c r="AC16" s="38">
        <v>541453</v>
      </c>
      <c r="AD16" s="38">
        <v>875390</v>
      </c>
      <c r="AF16" s="162">
        <v>1416843</v>
      </c>
      <c r="AG16" s="23">
        <v>1156410</v>
      </c>
      <c r="AH16" s="23"/>
      <c r="AI16" s="2">
        <v>1220916</v>
      </c>
      <c r="AJ16" s="23">
        <f t="shared" si="6"/>
        <v>-380255</v>
      </c>
    </row>
    <row r="17" spans="1:36" ht="15">
      <c r="A17" s="5">
        <v>9</v>
      </c>
      <c r="B17" s="6" t="s">
        <v>82</v>
      </c>
      <c r="C17" s="86">
        <v>3</v>
      </c>
      <c r="D17" s="71">
        <f>AB17</f>
        <v>1035393</v>
      </c>
      <c r="E17" s="8"/>
      <c r="F17" s="8">
        <f t="shared" si="7"/>
        <v>1035393</v>
      </c>
      <c r="G17" s="210">
        <f t="shared" si="1"/>
        <v>2193528</v>
      </c>
      <c r="H17" s="30">
        <v>2193528</v>
      </c>
      <c r="I17" s="8">
        <f t="shared" si="9"/>
        <v>719029</v>
      </c>
      <c r="J17" s="30">
        <v>719029</v>
      </c>
      <c r="K17" s="85">
        <f t="shared" si="8"/>
        <v>1766692</v>
      </c>
      <c r="L17" s="8"/>
      <c r="M17" s="30">
        <v>1766692</v>
      </c>
      <c r="N17" s="8">
        <f t="shared" si="2"/>
        <v>195572</v>
      </c>
      <c r="O17" s="30">
        <v>195572</v>
      </c>
      <c r="P17" s="71"/>
      <c r="Q17" s="71"/>
      <c r="R17" s="71"/>
      <c r="S17" s="71">
        <f t="shared" si="3"/>
        <v>0</v>
      </c>
      <c r="T17" s="71"/>
      <c r="U17" s="71"/>
      <c r="V17" s="8">
        <v>302</v>
      </c>
      <c r="W17" s="8"/>
      <c r="X17" s="8"/>
      <c r="Y17" s="35">
        <f t="shared" si="4"/>
        <v>4875123</v>
      </c>
      <c r="Z17" s="36">
        <f t="shared" si="0"/>
        <v>5910516</v>
      </c>
      <c r="AA17" s="143">
        <f>(D17)/Z17*100</f>
        <v>17.51781062770154</v>
      </c>
      <c r="AB17" s="46">
        <f t="shared" si="5"/>
        <v>1035393</v>
      </c>
      <c r="AC17" s="38">
        <v>936811</v>
      </c>
      <c r="AD17" s="38">
        <v>98582</v>
      </c>
      <c r="AF17" s="162">
        <v>1035393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6"/>
      <c r="D18" s="71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1"/>
      <c r="P18" s="71"/>
      <c r="Q18" s="71"/>
      <c r="R18" s="71"/>
      <c r="S18" s="71">
        <f t="shared" si="3"/>
        <v>0</v>
      </c>
      <c r="T18" s="71"/>
      <c r="U18" s="71"/>
      <c r="V18" s="8"/>
      <c r="W18" s="8"/>
      <c r="X18" s="8"/>
      <c r="Y18" s="35">
        <f t="shared" si="4"/>
        <v>0</v>
      </c>
      <c r="Z18" s="36">
        <f t="shared" si="0"/>
        <v>0</v>
      </c>
      <c r="AA18" s="143"/>
      <c r="AB18" s="46">
        <f t="shared" si="5"/>
        <v>1607849</v>
      </c>
      <c r="AC18" s="38">
        <v>1153494</v>
      </c>
      <c r="AD18" s="38">
        <v>454355</v>
      </c>
      <c r="AF18" s="101">
        <v>1607849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6">
        <v>3</v>
      </c>
      <c r="D19" s="71">
        <f>AB19</f>
        <v>6645259</v>
      </c>
      <c r="E19" s="8"/>
      <c r="F19" s="8">
        <f t="shared" si="7"/>
        <v>6645259</v>
      </c>
      <c r="G19" s="210">
        <f t="shared" si="1"/>
        <v>15852404</v>
      </c>
      <c r="H19" s="30">
        <v>15852404</v>
      </c>
      <c r="I19" s="85">
        <f t="shared" si="9"/>
        <v>6902042</v>
      </c>
      <c r="J19" s="30">
        <v>6902042</v>
      </c>
      <c r="K19" s="8">
        <f t="shared" si="8"/>
        <v>1261944</v>
      </c>
      <c r="L19" s="30">
        <v>1261944</v>
      </c>
      <c r="M19" s="8"/>
      <c r="N19" s="8">
        <f>R19</f>
        <v>5959122</v>
      </c>
      <c r="O19" s="71"/>
      <c r="P19" s="71"/>
      <c r="Q19" s="71"/>
      <c r="R19" s="30">
        <v>5959122</v>
      </c>
      <c r="S19" s="71">
        <f t="shared" si="3"/>
        <v>0</v>
      </c>
      <c r="T19" s="71"/>
      <c r="U19" s="71"/>
      <c r="V19" s="8">
        <v>2203556</v>
      </c>
      <c r="W19" s="8">
        <v>8365</v>
      </c>
      <c r="X19" s="8"/>
      <c r="Y19" s="35">
        <f t="shared" si="4"/>
        <v>32187433</v>
      </c>
      <c r="Z19" s="36">
        <f t="shared" si="0"/>
        <v>38832692</v>
      </c>
      <c r="AA19" s="143">
        <f>(D19)/Z19*100</f>
        <v>17.11253754954717</v>
      </c>
      <c r="AB19" s="46">
        <f t="shared" si="5"/>
        <v>6645259</v>
      </c>
      <c r="AC19" s="38">
        <v>5311714</v>
      </c>
      <c r="AD19" s="38">
        <v>1333545</v>
      </c>
      <c r="AF19" s="162">
        <v>6645259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6">
        <v>2</v>
      </c>
      <c r="D20" s="71">
        <f>AB20</f>
        <v>6989599</v>
      </c>
      <c r="E20" s="8"/>
      <c r="F20" s="8">
        <f t="shared" si="7"/>
        <v>6989599</v>
      </c>
      <c r="G20" s="10">
        <f>H20</f>
        <v>3681654</v>
      </c>
      <c r="H20" s="30">
        <v>3681654</v>
      </c>
      <c r="I20" s="8">
        <f t="shared" si="9"/>
        <v>6012026</v>
      </c>
      <c r="J20" s="30">
        <v>6012026</v>
      </c>
      <c r="K20" s="8">
        <f t="shared" si="8"/>
        <v>1873532</v>
      </c>
      <c r="L20" s="8"/>
      <c r="M20" s="30">
        <v>1873532</v>
      </c>
      <c r="N20" s="85">
        <f t="shared" si="2"/>
        <v>7695590</v>
      </c>
      <c r="O20" s="71"/>
      <c r="P20" s="30">
        <v>7695590</v>
      </c>
      <c r="Q20" s="71"/>
      <c r="R20" s="71"/>
      <c r="S20" s="71">
        <f t="shared" si="3"/>
        <v>0</v>
      </c>
      <c r="T20" s="71"/>
      <c r="U20" s="71"/>
      <c r="V20" s="8">
        <v>738427</v>
      </c>
      <c r="W20" s="8">
        <v>148370</v>
      </c>
      <c r="X20" s="8"/>
      <c r="Y20" s="35">
        <f t="shared" si="4"/>
        <v>20149599</v>
      </c>
      <c r="Z20" s="36">
        <f t="shared" si="0"/>
        <v>27139198</v>
      </c>
      <c r="AA20" s="143">
        <f>(D20)/Z20*100</f>
        <v>25.75462620524011</v>
      </c>
      <c r="AB20" s="46">
        <f t="shared" si="5"/>
        <v>6989599</v>
      </c>
      <c r="AC20" s="38">
        <v>4133097</v>
      </c>
      <c r="AD20" s="38">
        <v>2856502</v>
      </c>
      <c r="AF20" s="162">
        <v>6989599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6">
        <v>4</v>
      </c>
      <c r="D21" s="71">
        <f>AB21+AB13</f>
        <v>4564882</v>
      </c>
      <c r="E21" s="8"/>
      <c r="F21" s="8">
        <f t="shared" si="7"/>
        <v>4564882</v>
      </c>
      <c r="G21" s="210">
        <f t="shared" si="1"/>
        <v>10076720</v>
      </c>
      <c r="H21" s="30">
        <v>10076720</v>
      </c>
      <c r="I21" s="8">
        <f t="shared" si="9"/>
        <v>4248401</v>
      </c>
      <c r="J21" s="30">
        <v>4248401</v>
      </c>
      <c r="K21" s="8">
        <f t="shared" si="8"/>
        <v>999014</v>
      </c>
      <c r="L21" s="30">
        <v>999014</v>
      </c>
      <c r="M21" s="8"/>
      <c r="N21" s="85">
        <f t="shared" si="2"/>
        <v>14499964</v>
      </c>
      <c r="O21" s="30">
        <v>14499964</v>
      </c>
      <c r="P21" s="71"/>
      <c r="Q21" s="71"/>
      <c r="R21" s="71"/>
      <c r="S21" s="94">
        <f>T21+U21</f>
        <v>8307457</v>
      </c>
      <c r="T21" s="30">
        <v>8307457</v>
      </c>
      <c r="U21" s="71"/>
      <c r="V21" s="8">
        <v>1320</v>
      </c>
      <c r="W21" s="8">
        <v>1064985</v>
      </c>
      <c r="X21" s="8"/>
      <c r="Y21" s="35">
        <f t="shared" si="4"/>
        <v>39197861</v>
      </c>
      <c r="Z21" s="36">
        <f t="shared" si="0"/>
        <v>43762743</v>
      </c>
      <c r="AA21" s="143">
        <f>(D21)/Z21*100</f>
        <v>10.43097778400225</v>
      </c>
      <c r="AB21" s="46">
        <f t="shared" si="5"/>
        <v>3103584</v>
      </c>
      <c r="AC21" s="38">
        <v>2026036</v>
      </c>
      <c r="AD21" s="38">
        <v>1077548</v>
      </c>
      <c r="AF21" s="162">
        <v>3103584</v>
      </c>
      <c r="AG21" s="2">
        <v>2094151</v>
      </c>
      <c r="AI21" s="2">
        <v>9032056</v>
      </c>
      <c r="AJ21" s="23">
        <f t="shared" si="6"/>
        <v>724599</v>
      </c>
    </row>
    <row r="22" spans="1:36" ht="15">
      <c r="A22" s="5">
        <v>14</v>
      </c>
      <c r="B22" s="6" t="s">
        <v>34</v>
      </c>
      <c r="C22" s="86">
        <v>4</v>
      </c>
      <c r="D22" s="71">
        <f>AB22</f>
        <v>5907143</v>
      </c>
      <c r="E22" s="8"/>
      <c r="F22" s="8">
        <f t="shared" si="7"/>
        <v>5907143</v>
      </c>
      <c r="G22" s="210">
        <f t="shared" si="1"/>
        <v>10320201</v>
      </c>
      <c r="H22" s="30">
        <v>10320201</v>
      </c>
      <c r="I22" s="85">
        <f t="shared" si="9"/>
        <v>13265420</v>
      </c>
      <c r="J22" s="30">
        <v>13265420</v>
      </c>
      <c r="K22" s="8">
        <f t="shared" si="8"/>
        <v>1079177</v>
      </c>
      <c r="L22" s="30">
        <v>1079177</v>
      </c>
      <c r="M22" s="8"/>
      <c r="N22" s="85">
        <f t="shared" si="2"/>
        <v>15425757</v>
      </c>
      <c r="O22" s="30">
        <v>15425757</v>
      </c>
      <c r="P22" s="71"/>
      <c r="Q22" s="71"/>
      <c r="R22" s="71"/>
      <c r="S22" s="71">
        <f t="shared" si="3"/>
        <v>0</v>
      </c>
      <c r="T22" s="71"/>
      <c r="U22" s="71"/>
      <c r="V22" s="8">
        <v>5134325</v>
      </c>
      <c r="W22" s="8">
        <v>8820</v>
      </c>
      <c r="X22" s="8"/>
      <c r="Y22" s="35">
        <f t="shared" si="4"/>
        <v>45233700</v>
      </c>
      <c r="Z22" s="36">
        <f t="shared" si="0"/>
        <v>51140843</v>
      </c>
      <c r="AA22" s="143">
        <f>(D22)/Z22*100</f>
        <v>11.550734507837502</v>
      </c>
      <c r="AB22" s="46">
        <f t="shared" si="5"/>
        <v>5907143</v>
      </c>
      <c r="AC22" s="38">
        <v>3787766</v>
      </c>
      <c r="AD22" s="38">
        <v>2119377</v>
      </c>
      <c r="AF22" s="162">
        <v>5907143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6">
        <v>3</v>
      </c>
      <c r="D23" s="71">
        <f>AB23+AB24</f>
        <v>1522213</v>
      </c>
      <c r="E23" s="8"/>
      <c r="F23" s="8">
        <f t="shared" si="7"/>
        <v>1522213</v>
      </c>
      <c r="G23" s="210">
        <f t="shared" si="1"/>
        <v>2504849</v>
      </c>
      <c r="H23" s="30">
        <v>2504849</v>
      </c>
      <c r="I23" s="8">
        <f t="shared" si="9"/>
        <v>1003492</v>
      </c>
      <c r="J23" s="30">
        <v>1003492</v>
      </c>
      <c r="K23" s="85">
        <f t="shared" si="8"/>
        <v>2453678</v>
      </c>
      <c r="L23" s="8"/>
      <c r="M23" s="30">
        <v>2453678</v>
      </c>
      <c r="N23" s="8">
        <f t="shared" si="2"/>
        <v>232322</v>
      </c>
      <c r="O23" s="30">
        <v>232322</v>
      </c>
      <c r="P23" s="71"/>
      <c r="Q23" s="71"/>
      <c r="R23" s="71"/>
      <c r="S23" s="71">
        <v>984146</v>
      </c>
      <c r="T23" s="30">
        <v>984146</v>
      </c>
      <c r="U23" s="71"/>
      <c r="V23" s="8">
        <v>89</v>
      </c>
      <c r="W23" s="8"/>
      <c r="X23" s="8"/>
      <c r="Y23" s="35">
        <f t="shared" si="4"/>
        <v>7178576</v>
      </c>
      <c r="Z23" s="36">
        <f t="shared" si="0"/>
        <v>8700789</v>
      </c>
      <c r="AA23" s="143">
        <f>(D23)/Z23*100</f>
        <v>17.49511452352195</v>
      </c>
      <c r="AB23" s="46">
        <f t="shared" si="5"/>
        <v>768482</v>
      </c>
      <c r="AC23" s="38">
        <v>540545</v>
      </c>
      <c r="AD23" s="38">
        <v>227937</v>
      </c>
      <c r="AF23" s="162">
        <v>768482</v>
      </c>
      <c r="AG23" s="23">
        <v>383286</v>
      </c>
      <c r="AI23" s="2">
        <v>528185</v>
      </c>
      <c r="AJ23" s="23">
        <f t="shared" si="6"/>
        <v>-455961</v>
      </c>
    </row>
    <row r="24" spans="1:36" ht="14.25">
      <c r="A24" s="5">
        <v>16</v>
      </c>
      <c r="B24" s="6" t="s">
        <v>36</v>
      </c>
      <c r="C24" s="86"/>
      <c r="D24" s="71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1"/>
      <c r="P24" s="71"/>
      <c r="Q24" s="71"/>
      <c r="R24" s="71"/>
      <c r="S24" s="71">
        <f t="shared" si="3"/>
        <v>0</v>
      </c>
      <c r="T24" s="71"/>
      <c r="U24" s="71"/>
      <c r="V24" s="8"/>
      <c r="W24" s="8"/>
      <c r="X24" s="8"/>
      <c r="Y24" s="35">
        <f t="shared" si="4"/>
        <v>0</v>
      </c>
      <c r="Z24" s="36">
        <f t="shared" si="0"/>
        <v>0</v>
      </c>
      <c r="AA24" s="143"/>
      <c r="AB24" s="46">
        <f t="shared" si="5"/>
        <v>753731</v>
      </c>
      <c r="AC24" s="38">
        <v>449200</v>
      </c>
      <c r="AD24" s="38">
        <v>304531</v>
      </c>
      <c r="AF24" s="101">
        <v>753731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6">
        <v>2</v>
      </c>
      <c r="D25" s="71">
        <f>AB25</f>
        <v>4332076</v>
      </c>
      <c r="E25" s="8"/>
      <c r="F25" s="8">
        <f t="shared" si="7"/>
        <v>4332076</v>
      </c>
      <c r="G25" s="210">
        <f t="shared" si="1"/>
        <v>6605276</v>
      </c>
      <c r="H25" s="30">
        <v>6605276</v>
      </c>
      <c r="I25" s="8">
        <f t="shared" si="9"/>
        <v>2703151</v>
      </c>
      <c r="J25" s="30">
        <v>2703151</v>
      </c>
      <c r="K25" s="8">
        <f t="shared" si="8"/>
        <v>2782969</v>
      </c>
      <c r="L25" s="8"/>
      <c r="M25" s="30">
        <v>2782969</v>
      </c>
      <c r="N25" s="8">
        <f t="shared" si="2"/>
        <v>1052624</v>
      </c>
      <c r="O25" s="30">
        <v>1052624</v>
      </c>
      <c r="P25" s="71"/>
      <c r="Q25" s="71"/>
      <c r="R25" s="71"/>
      <c r="S25" s="71">
        <f>T25+U25</f>
        <v>3825444</v>
      </c>
      <c r="T25" s="30">
        <v>3825444</v>
      </c>
      <c r="U25" s="71"/>
      <c r="V25" s="8">
        <v>1588820</v>
      </c>
      <c r="W25" s="8">
        <v>10673</v>
      </c>
      <c r="X25" s="8"/>
      <c r="Y25" s="35">
        <f t="shared" si="4"/>
        <v>18568957</v>
      </c>
      <c r="Z25" s="36">
        <f t="shared" si="0"/>
        <v>22901033</v>
      </c>
      <c r="AA25" s="143">
        <f>(D25)/Z25*100</f>
        <v>18.91650913738258</v>
      </c>
      <c r="AB25" s="46">
        <f t="shared" si="5"/>
        <v>4332076</v>
      </c>
      <c r="AC25" s="38">
        <v>2551542</v>
      </c>
      <c r="AD25" s="38">
        <v>1780534</v>
      </c>
      <c r="AF25" s="162">
        <v>4332076</v>
      </c>
      <c r="AG25" s="2">
        <v>2083541</v>
      </c>
      <c r="AI25" s="2">
        <v>2854476</v>
      </c>
      <c r="AJ25" s="23">
        <f t="shared" si="6"/>
        <v>-970968</v>
      </c>
    </row>
    <row r="26" spans="1:36" ht="15">
      <c r="A26" s="5">
        <v>18</v>
      </c>
      <c r="B26" s="6" t="s">
        <v>38</v>
      </c>
      <c r="C26" s="86">
        <v>4</v>
      </c>
      <c r="D26" s="71">
        <f>AB26</f>
        <v>4295829</v>
      </c>
      <c r="E26" s="8"/>
      <c r="F26" s="8">
        <f t="shared" si="7"/>
        <v>4295829</v>
      </c>
      <c r="G26" s="210">
        <f t="shared" si="1"/>
        <v>6988686</v>
      </c>
      <c r="H26" s="30">
        <v>6988686</v>
      </c>
      <c r="I26" s="85">
        <f t="shared" si="9"/>
        <v>4574450</v>
      </c>
      <c r="J26" s="30">
        <v>4574450</v>
      </c>
      <c r="K26" s="8">
        <f t="shared" si="8"/>
        <v>996674</v>
      </c>
      <c r="L26" s="30">
        <v>996674</v>
      </c>
      <c r="M26" s="8"/>
      <c r="N26" s="85">
        <f>R26</f>
        <v>5645347</v>
      </c>
      <c r="O26" s="71"/>
      <c r="P26" s="71"/>
      <c r="Q26" s="71"/>
      <c r="R26" s="30">
        <v>5645347</v>
      </c>
      <c r="S26" s="71">
        <f t="shared" si="3"/>
        <v>0</v>
      </c>
      <c r="T26" s="71"/>
      <c r="U26" s="71"/>
      <c r="V26" s="8">
        <v>1210</v>
      </c>
      <c r="W26" s="8"/>
      <c r="X26" s="8"/>
      <c r="Y26" s="35">
        <f t="shared" si="4"/>
        <v>18206367</v>
      </c>
      <c r="Z26" s="36">
        <f t="shared" si="0"/>
        <v>22502196</v>
      </c>
      <c r="AA26" s="143">
        <f>(D26)/Z26*100</f>
        <v>19.09071008002952</v>
      </c>
      <c r="AB26" s="46">
        <f t="shared" si="5"/>
        <v>4295829</v>
      </c>
      <c r="AC26" s="38">
        <v>2602862</v>
      </c>
      <c r="AD26" s="38">
        <v>1692967</v>
      </c>
      <c r="AF26" s="162">
        <v>4295829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6">
        <v>3</v>
      </c>
      <c r="D27" s="71">
        <f>AB27</f>
        <v>5512002</v>
      </c>
      <c r="E27" s="8"/>
      <c r="F27" s="8">
        <f t="shared" si="7"/>
        <v>5512002</v>
      </c>
      <c r="G27" s="210">
        <f t="shared" si="1"/>
        <v>14761190</v>
      </c>
      <c r="H27" s="30">
        <v>14761190</v>
      </c>
      <c r="I27" s="85">
        <f t="shared" si="9"/>
        <v>9246683</v>
      </c>
      <c r="J27" s="30">
        <v>9246683</v>
      </c>
      <c r="K27" s="8">
        <f t="shared" si="8"/>
        <v>2192300</v>
      </c>
      <c r="L27" s="30">
        <v>2192300</v>
      </c>
      <c r="M27" s="8"/>
      <c r="N27" s="8">
        <f t="shared" si="2"/>
        <v>4469297</v>
      </c>
      <c r="O27" s="71"/>
      <c r="P27" s="71"/>
      <c r="Q27" s="30">
        <v>4469297</v>
      </c>
      <c r="R27" s="71"/>
      <c r="S27" s="71">
        <f t="shared" si="3"/>
        <v>0</v>
      </c>
      <c r="T27" s="71"/>
      <c r="U27" s="71"/>
      <c r="V27" s="8">
        <v>1079</v>
      </c>
      <c r="W27" s="8">
        <v>8392</v>
      </c>
      <c r="X27" s="8"/>
      <c r="Y27" s="35">
        <f t="shared" si="4"/>
        <v>30678941</v>
      </c>
      <c r="Z27" s="36">
        <f t="shared" si="0"/>
        <v>36190943</v>
      </c>
      <c r="AA27" s="143">
        <f>(D27)/Z27*100</f>
        <v>15.230335390818636</v>
      </c>
      <c r="AB27" s="46">
        <f t="shared" si="5"/>
        <v>5512002</v>
      </c>
      <c r="AC27" s="38">
        <v>3768610</v>
      </c>
      <c r="AD27" s="38">
        <v>1743392</v>
      </c>
      <c r="AF27" s="162">
        <v>5512002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6">
        <v>4</v>
      </c>
      <c r="D28" s="71">
        <f>AB28</f>
        <v>7656220</v>
      </c>
      <c r="E28" s="8"/>
      <c r="F28" s="8">
        <f t="shared" si="7"/>
        <v>7656220</v>
      </c>
      <c r="G28" s="210">
        <f t="shared" si="1"/>
        <v>10174366</v>
      </c>
      <c r="H28" s="30">
        <v>10174366</v>
      </c>
      <c r="I28" s="85">
        <f t="shared" si="9"/>
        <v>10384602</v>
      </c>
      <c r="J28" s="30">
        <v>10384602</v>
      </c>
      <c r="K28" s="85">
        <f t="shared" si="8"/>
        <v>18750871</v>
      </c>
      <c r="L28" s="30">
        <v>18750871</v>
      </c>
      <c r="M28" s="8"/>
      <c r="N28" s="8">
        <f t="shared" si="2"/>
        <v>2231538</v>
      </c>
      <c r="O28" s="30">
        <v>2231538</v>
      </c>
      <c r="P28" s="71"/>
      <c r="Q28" s="71"/>
      <c r="R28" s="71"/>
      <c r="S28" s="71">
        <f t="shared" si="3"/>
        <v>0</v>
      </c>
      <c r="T28" s="71"/>
      <c r="U28" s="71"/>
      <c r="V28" s="8">
        <v>2221039</v>
      </c>
      <c r="W28" s="8">
        <v>1269726</v>
      </c>
      <c r="X28" s="8"/>
      <c r="Y28" s="35">
        <f t="shared" si="4"/>
        <v>45032142</v>
      </c>
      <c r="Z28" s="36">
        <f t="shared" si="0"/>
        <v>52688362</v>
      </c>
      <c r="AA28" s="143">
        <f>(D28)/Z28*100</f>
        <v>14.53114067201406</v>
      </c>
      <c r="AB28" s="46">
        <f t="shared" si="5"/>
        <v>7656220</v>
      </c>
      <c r="AC28" s="38">
        <v>6808160</v>
      </c>
      <c r="AD28" s="38">
        <v>848060</v>
      </c>
      <c r="AF28" s="162">
        <v>7656220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6"/>
      <c r="D29" s="71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1"/>
      <c r="P29" s="71"/>
      <c r="Q29" s="71"/>
      <c r="R29" s="71"/>
      <c r="S29" s="71">
        <f t="shared" si="3"/>
        <v>0</v>
      </c>
      <c r="T29" s="71"/>
      <c r="U29" s="71"/>
      <c r="V29" s="8"/>
      <c r="W29" s="8"/>
      <c r="X29" s="8"/>
      <c r="Y29" s="35">
        <f t="shared" si="4"/>
        <v>0</v>
      </c>
      <c r="Z29" s="36">
        <f t="shared" si="0"/>
        <v>0</v>
      </c>
      <c r="AA29" s="143"/>
      <c r="AB29" s="46">
        <f t="shared" si="5"/>
        <v>1387252</v>
      </c>
      <c r="AC29" s="38">
        <v>762685</v>
      </c>
      <c r="AD29" s="38">
        <v>624567</v>
      </c>
      <c r="AF29" s="101">
        <v>1387252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6">
        <v>3</v>
      </c>
      <c r="D30" s="71">
        <f>AB30</f>
        <v>9617035</v>
      </c>
      <c r="E30" s="8"/>
      <c r="F30" s="8">
        <f t="shared" si="7"/>
        <v>9617035</v>
      </c>
      <c r="G30" s="210">
        <f>H30</f>
        <v>15254217</v>
      </c>
      <c r="H30" s="30">
        <v>15254217</v>
      </c>
      <c r="I30" s="85">
        <f t="shared" si="9"/>
        <v>15400233</v>
      </c>
      <c r="J30" s="30">
        <v>15400233</v>
      </c>
      <c r="K30" s="8">
        <f t="shared" si="8"/>
        <v>3029969</v>
      </c>
      <c r="L30" s="30">
        <v>3029969</v>
      </c>
      <c r="M30" s="8"/>
      <c r="N30" s="8">
        <f t="shared" si="2"/>
        <v>7925598</v>
      </c>
      <c r="O30" s="71"/>
      <c r="P30" s="71"/>
      <c r="Q30" s="30">
        <v>7925598</v>
      </c>
      <c r="R30" s="71"/>
      <c r="S30" s="71">
        <f t="shared" si="3"/>
        <v>0</v>
      </c>
      <c r="T30" s="71"/>
      <c r="U30" s="71"/>
      <c r="V30" s="8">
        <v>7774581</v>
      </c>
      <c r="W30" s="8">
        <v>14876</v>
      </c>
      <c r="X30" s="8"/>
      <c r="Y30" s="35">
        <f t="shared" si="4"/>
        <v>49399474</v>
      </c>
      <c r="Z30" s="36">
        <f t="shared" si="0"/>
        <v>59016509</v>
      </c>
      <c r="AA30" s="143">
        <f aca="true" t="shared" si="10" ref="AA30:AA38">(D30)/Z30*100</f>
        <v>16.295499620284215</v>
      </c>
      <c r="AB30" s="46">
        <f t="shared" si="5"/>
        <v>9617035</v>
      </c>
      <c r="AC30" s="38">
        <v>6886268</v>
      </c>
      <c r="AD30" s="38">
        <v>2730767</v>
      </c>
      <c r="AF30" s="162">
        <v>9617035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6">
        <v>5</v>
      </c>
      <c r="D31" s="71">
        <f>AB31+AB29</f>
        <v>4770576</v>
      </c>
      <c r="E31" s="8"/>
      <c r="F31" s="8">
        <f t="shared" si="7"/>
        <v>4770576</v>
      </c>
      <c r="G31" s="210">
        <f t="shared" si="1"/>
        <v>6735887</v>
      </c>
      <c r="H31" s="30">
        <v>6735887</v>
      </c>
      <c r="I31" s="85">
        <f t="shared" si="9"/>
        <v>9826547</v>
      </c>
      <c r="J31" s="30">
        <v>9826547</v>
      </c>
      <c r="K31" s="8">
        <f t="shared" si="8"/>
        <v>2200315</v>
      </c>
      <c r="L31" s="30">
        <v>2200315</v>
      </c>
      <c r="M31" s="8"/>
      <c r="N31" s="85">
        <f t="shared" si="2"/>
        <v>10631230</v>
      </c>
      <c r="O31" s="71"/>
      <c r="P31" s="30">
        <v>10631230</v>
      </c>
      <c r="Q31" s="71"/>
      <c r="R31" s="71"/>
      <c r="S31" s="71">
        <f>T31+U31</f>
        <v>0</v>
      </c>
      <c r="T31" s="71"/>
      <c r="U31" s="71"/>
      <c r="V31" s="85">
        <v>5242602</v>
      </c>
      <c r="W31" s="8">
        <v>6067</v>
      </c>
      <c r="X31" s="8"/>
      <c r="Y31" s="35">
        <f t="shared" si="4"/>
        <v>34642648</v>
      </c>
      <c r="Z31" s="36">
        <f t="shared" si="0"/>
        <v>39413224</v>
      </c>
      <c r="AA31" s="143">
        <f t="shared" si="10"/>
        <v>12.103998394041552</v>
      </c>
      <c r="AB31" s="46">
        <f t="shared" si="5"/>
        <v>3383324</v>
      </c>
      <c r="AC31" s="38">
        <v>2584205</v>
      </c>
      <c r="AD31" s="38">
        <v>799119</v>
      </c>
      <c r="AF31" s="162">
        <v>3383324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6">
        <v>5</v>
      </c>
      <c r="D32" s="71">
        <f>AB32+AB9</f>
        <v>3552904</v>
      </c>
      <c r="E32" s="8"/>
      <c r="F32" s="8">
        <f t="shared" si="7"/>
        <v>3552904</v>
      </c>
      <c r="G32" s="210">
        <f t="shared" si="1"/>
        <v>9265276</v>
      </c>
      <c r="H32" s="30">
        <v>9265276</v>
      </c>
      <c r="I32" s="85">
        <f t="shared" si="9"/>
        <v>12005875</v>
      </c>
      <c r="J32" s="30">
        <v>12005875</v>
      </c>
      <c r="K32" s="8">
        <f t="shared" si="8"/>
        <v>2916474</v>
      </c>
      <c r="L32" s="8"/>
      <c r="M32" s="30">
        <v>2916474</v>
      </c>
      <c r="N32" s="8">
        <f t="shared" si="2"/>
        <v>2253211</v>
      </c>
      <c r="O32" s="30">
        <v>2253211</v>
      </c>
      <c r="P32" s="71"/>
      <c r="Q32" s="71"/>
      <c r="R32" s="71"/>
      <c r="S32" s="94">
        <f>T32+U32</f>
        <v>5793162</v>
      </c>
      <c r="T32" s="30">
        <v>5793162</v>
      </c>
      <c r="U32" s="71"/>
      <c r="V32" s="85">
        <v>4163771</v>
      </c>
      <c r="W32" s="8">
        <v>17194</v>
      </c>
      <c r="X32" s="8"/>
      <c r="Y32" s="35">
        <f t="shared" si="4"/>
        <v>36414963</v>
      </c>
      <c r="Z32" s="36">
        <f t="shared" si="0"/>
        <v>39967867</v>
      </c>
      <c r="AA32" s="143">
        <f t="shared" si="10"/>
        <v>8.88940107812108</v>
      </c>
      <c r="AB32" s="46">
        <f t="shared" si="5"/>
        <v>3361972</v>
      </c>
      <c r="AC32" s="38">
        <v>1669178</v>
      </c>
      <c r="AD32" s="38">
        <v>1692794</v>
      </c>
      <c r="AF32" s="162">
        <v>3361972</v>
      </c>
      <c r="AG32" s="23">
        <v>2055457</v>
      </c>
      <c r="AI32" s="2">
        <v>5199733</v>
      </c>
      <c r="AJ32" s="23">
        <f t="shared" si="6"/>
        <v>-593429</v>
      </c>
    </row>
    <row r="33" spans="1:36" ht="15">
      <c r="A33" s="5">
        <v>25</v>
      </c>
      <c r="B33" s="6" t="s">
        <v>45</v>
      </c>
      <c r="C33" s="86">
        <v>4</v>
      </c>
      <c r="D33" s="71">
        <f>AB33</f>
        <v>2380549</v>
      </c>
      <c r="E33" s="8"/>
      <c r="F33" s="8">
        <f t="shared" si="7"/>
        <v>2380549</v>
      </c>
      <c r="G33" s="210">
        <f t="shared" si="1"/>
        <v>3901408</v>
      </c>
      <c r="H33" s="30">
        <v>3901408</v>
      </c>
      <c r="I33" s="85">
        <f t="shared" si="9"/>
        <v>4271456</v>
      </c>
      <c r="J33" s="30">
        <v>4271456</v>
      </c>
      <c r="K33" s="8">
        <f t="shared" si="8"/>
        <v>1870717</v>
      </c>
      <c r="L33" s="30">
        <v>1870717</v>
      </c>
      <c r="M33" s="8"/>
      <c r="N33" s="8">
        <f t="shared" si="2"/>
        <v>1304676</v>
      </c>
      <c r="O33" s="30">
        <v>1304676</v>
      </c>
      <c r="P33" s="71"/>
      <c r="Q33" s="71"/>
      <c r="R33" s="71"/>
      <c r="S33" s="94">
        <f>T33+U33</f>
        <v>3419592</v>
      </c>
      <c r="T33" s="30">
        <v>3419592</v>
      </c>
      <c r="U33" s="71"/>
      <c r="V33" s="8">
        <v>1981179</v>
      </c>
      <c r="W33" s="8">
        <v>4096</v>
      </c>
      <c r="X33" s="8"/>
      <c r="Y33" s="35">
        <f t="shared" si="4"/>
        <v>16753124</v>
      </c>
      <c r="Z33" s="36">
        <f t="shared" si="0"/>
        <v>19133673</v>
      </c>
      <c r="AA33" s="143">
        <f t="shared" si="10"/>
        <v>12.44167285601672</v>
      </c>
      <c r="AB33" s="46">
        <f t="shared" si="5"/>
        <v>2380549</v>
      </c>
      <c r="AC33" s="38">
        <v>2380549</v>
      </c>
      <c r="AD33" s="38">
        <v>0</v>
      </c>
      <c r="AF33" s="162">
        <v>2380549</v>
      </c>
      <c r="AG33" s="23">
        <v>1755860</v>
      </c>
      <c r="AI33" s="2">
        <v>3788404</v>
      </c>
      <c r="AJ33" s="23">
        <f t="shared" si="6"/>
        <v>368812</v>
      </c>
    </row>
    <row r="34" spans="1:36" ht="15">
      <c r="A34" s="5">
        <v>26</v>
      </c>
      <c r="B34" s="6" t="s">
        <v>46</v>
      </c>
      <c r="C34" s="86">
        <v>4</v>
      </c>
      <c r="D34" s="71">
        <f>AB34</f>
        <v>1668213</v>
      </c>
      <c r="E34" s="8"/>
      <c r="F34" s="8">
        <f t="shared" si="7"/>
        <v>1668213</v>
      </c>
      <c r="G34" s="210">
        <f t="shared" si="1"/>
        <v>3511796</v>
      </c>
      <c r="H34" s="30">
        <v>3511796</v>
      </c>
      <c r="I34" s="85">
        <f t="shared" si="9"/>
        <v>2178715</v>
      </c>
      <c r="J34" s="30">
        <v>2178715</v>
      </c>
      <c r="K34" s="85">
        <f t="shared" si="8"/>
        <v>3607809</v>
      </c>
      <c r="L34" s="30">
        <v>3607809</v>
      </c>
      <c r="M34" s="8"/>
      <c r="N34" s="8">
        <f t="shared" si="2"/>
        <v>0</v>
      </c>
      <c r="O34" s="71"/>
      <c r="P34" s="71"/>
      <c r="Q34" s="71"/>
      <c r="R34" s="71"/>
      <c r="S34" s="71">
        <f t="shared" si="3"/>
        <v>0</v>
      </c>
      <c r="T34" s="71"/>
      <c r="U34" s="71"/>
      <c r="V34" s="8"/>
      <c r="W34" s="8"/>
      <c r="X34" s="8"/>
      <c r="Y34" s="35">
        <f t="shared" si="4"/>
        <v>9298320</v>
      </c>
      <c r="Z34" s="36">
        <f t="shared" si="0"/>
        <v>10966533</v>
      </c>
      <c r="AA34" s="143">
        <f t="shared" si="10"/>
        <v>15.211854101929937</v>
      </c>
      <c r="AB34" s="46">
        <f t="shared" si="5"/>
        <v>1668213</v>
      </c>
      <c r="AC34" s="38">
        <v>1624758</v>
      </c>
      <c r="AD34" s="38">
        <v>43455</v>
      </c>
      <c r="AF34" s="162">
        <v>1668213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1">
        <f aca="true" t="shared" si="11" ref="D35:Z35">SUM(D9:D34)</f>
        <v>94787779</v>
      </c>
      <c r="E35" s="8">
        <f t="shared" si="11"/>
        <v>0</v>
      </c>
      <c r="F35" s="8">
        <f t="shared" si="11"/>
        <v>94787779</v>
      </c>
      <c r="G35" s="85">
        <f t="shared" si="11"/>
        <v>174583072</v>
      </c>
      <c r="H35" s="8">
        <f>SUM(H9:H34)</f>
        <v>174583072</v>
      </c>
      <c r="I35" s="85">
        <f>SUM(I9:I34)</f>
        <v>138929005</v>
      </c>
      <c r="J35" s="95">
        <f t="shared" si="11"/>
        <v>138929005</v>
      </c>
      <c r="K35" s="8">
        <f t="shared" si="11"/>
        <v>60740246</v>
      </c>
      <c r="L35" s="8">
        <f t="shared" si="11"/>
        <v>39207601</v>
      </c>
      <c r="M35" s="8">
        <f>SUM(M9:M34)</f>
        <v>21532645</v>
      </c>
      <c r="N35" s="85">
        <f t="shared" si="11"/>
        <v>109363313</v>
      </c>
      <c r="O35" s="71">
        <f t="shared" si="11"/>
        <v>62671411</v>
      </c>
      <c r="P35" s="71">
        <f t="shared" si="11"/>
        <v>22203375</v>
      </c>
      <c r="Q35" s="71">
        <f t="shared" si="11"/>
        <v>12884058</v>
      </c>
      <c r="R35" s="71">
        <f>SUM(R9:R34)</f>
        <v>11604469</v>
      </c>
      <c r="S35" s="71">
        <f t="shared" si="11"/>
        <v>33117620</v>
      </c>
      <c r="T35" s="71">
        <f t="shared" si="11"/>
        <v>33117620</v>
      </c>
      <c r="U35" s="71">
        <f>SUM(U9:U34)</f>
        <v>0</v>
      </c>
      <c r="V35" s="8">
        <f t="shared" si="11"/>
        <v>44023192</v>
      </c>
      <c r="W35" s="8">
        <f t="shared" si="11"/>
        <v>4832300</v>
      </c>
      <c r="X35" s="8"/>
      <c r="Y35" s="8">
        <f t="shared" si="11"/>
        <v>565588748</v>
      </c>
      <c r="Z35" s="8">
        <f t="shared" si="11"/>
        <v>660376527</v>
      </c>
      <c r="AA35" s="143">
        <f t="shared" si="10"/>
        <v>14.353596035674961</v>
      </c>
      <c r="AB35" s="8">
        <f aca="true" t="shared" si="12" ref="AB35:AG35">SUM(AB9:AB34)</f>
        <v>94787779</v>
      </c>
      <c r="AC35" s="347">
        <f t="shared" si="12"/>
        <v>63380253</v>
      </c>
      <c r="AD35" s="8">
        <f t="shared" si="12"/>
        <v>31407526</v>
      </c>
      <c r="AE35" s="8">
        <f t="shared" si="12"/>
        <v>0</v>
      </c>
      <c r="AF35" s="8">
        <f t="shared" si="12"/>
        <v>94787779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1"/>
      <c r="E36" s="71">
        <v>2669915</v>
      </c>
      <c r="F36" s="8">
        <f t="shared" si="7"/>
        <v>2669915</v>
      </c>
      <c r="G36" s="10">
        <f t="shared" si="1"/>
        <v>8952797</v>
      </c>
      <c r="H36" s="30">
        <v>8952797</v>
      </c>
      <c r="I36" s="8">
        <f t="shared" si="9"/>
        <v>8888365</v>
      </c>
      <c r="J36" s="30">
        <v>8888365</v>
      </c>
      <c r="K36" s="8">
        <f t="shared" si="8"/>
        <v>2781763</v>
      </c>
      <c r="L36" s="30">
        <v>2781763</v>
      </c>
      <c r="M36" s="8"/>
      <c r="N36" s="8">
        <f>O36+P36+Q36</f>
        <v>4853688</v>
      </c>
      <c r="O36" s="30">
        <v>4853688</v>
      </c>
      <c r="P36" s="71"/>
      <c r="Q36" s="71"/>
      <c r="R36" s="71"/>
      <c r="S36" s="71">
        <f t="shared" si="3"/>
        <v>0</v>
      </c>
      <c r="T36" s="71"/>
      <c r="U36" s="71"/>
      <c r="V36" s="8"/>
      <c r="W36" s="8"/>
      <c r="X36" s="8"/>
      <c r="Y36" s="35">
        <f t="shared" si="4"/>
        <v>25476613</v>
      </c>
      <c r="Z36" s="36">
        <f>Y36+F36</f>
        <v>28146528</v>
      </c>
      <c r="AA36" s="143">
        <f t="shared" si="10"/>
        <v>0</v>
      </c>
      <c r="AE36" s="23">
        <f>E36</f>
        <v>2669915</v>
      </c>
      <c r="AF36" s="162">
        <f>AE36+Y36</f>
        <v>28146528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1"/>
      <c r="E37" s="71">
        <v>2646974</v>
      </c>
      <c r="F37" s="8">
        <f t="shared" si="7"/>
        <v>2646974</v>
      </c>
      <c r="G37" s="10">
        <f t="shared" si="1"/>
        <v>3766361</v>
      </c>
      <c r="H37" s="30">
        <v>3766361</v>
      </c>
      <c r="I37" s="8">
        <f t="shared" si="9"/>
        <v>5891077</v>
      </c>
      <c r="J37" s="30">
        <v>5891077</v>
      </c>
      <c r="K37" s="8">
        <f t="shared" si="8"/>
        <v>1354795</v>
      </c>
      <c r="L37" s="30">
        <v>1354795</v>
      </c>
      <c r="M37" s="8"/>
      <c r="N37" s="8">
        <f>O37+P37+Q37</f>
        <v>2947341</v>
      </c>
      <c r="O37" s="30">
        <v>2947341</v>
      </c>
      <c r="P37" s="71"/>
      <c r="Q37" s="71"/>
      <c r="R37" s="71"/>
      <c r="S37" s="71">
        <f t="shared" si="3"/>
        <v>0</v>
      </c>
      <c r="T37" s="71"/>
      <c r="U37" s="71"/>
      <c r="V37" s="71">
        <v>1554571</v>
      </c>
      <c r="W37" s="71">
        <v>746786</v>
      </c>
      <c r="X37" s="71">
        <v>3150650</v>
      </c>
      <c r="Y37" s="35">
        <f t="shared" si="4"/>
        <v>19411581</v>
      </c>
      <c r="Z37" s="36">
        <f>Y37+F37</f>
        <v>22058555</v>
      </c>
      <c r="AA37" s="143">
        <f t="shared" si="10"/>
        <v>0</v>
      </c>
      <c r="AC37" s="161"/>
      <c r="AD37" s="161"/>
      <c r="AE37" s="23">
        <f>E37</f>
        <v>2646974</v>
      </c>
      <c r="AF37" s="162">
        <f>AE37+Y37</f>
        <v>22058555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1">
        <f aca="true" t="shared" si="13" ref="D38:W38">SUM(D35:D37)</f>
        <v>94787779</v>
      </c>
      <c r="E38" s="71">
        <f t="shared" si="13"/>
        <v>5316889</v>
      </c>
      <c r="F38" s="8">
        <f t="shared" si="13"/>
        <v>100104668</v>
      </c>
      <c r="G38" s="71">
        <f>SUM(G35:G37)</f>
        <v>187302230</v>
      </c>
      <c r="H38" s="71">
        <f>SUM(H35:H37)</f>
        <v>187302230</v>
      </c>
      <c r="I38" s="71">
        <f>SUM(I35:I37)</f>
        <v>153708447</v>
      </c>
      <c r="J38" s="71">
        <f t="shared" si="13"/>
        <v>153708447</v>
      </c>
      <c r="K38" s="8">
        <f t="shared" si="8"/>
        <v>64876804</v>
      </c>
      <c r="L38" s="71">
        <f t="shared" si="13"/>
        <v>43344159</v>
      </c>
      <c r="M38" s="71">
        <f>SUM(M35:M37)</f>
        <v>21532645</v>
      </c>
      <c r="N38" s="71">
        <f t="shared" si="13"/>
        <v>117164342</v>
      </c>
      <c r="O38" s="71">
        <f t="shared" si="13"/>
        <v>70472440</v>
      </c>
      <c r="P38" s="71">
        <f t="shared" si="13"/>
        <v>22203375</v>
      </c>
      <c r="Q38" s="71">
        <f t="shared" si="13"/>
        <v>12884058</v>
      </c>
      <c r="R38" s="71">
        <f>SUM(R35:R37)</f>
        <v>11604469</v>
      </c>
      <c r="S38" s="71">
        <f t="shared" si="13"/>
        <v>33117620</v>
      </c>
      <c r="T38" s="71">
        <f t="shared" si="13"/>
        <v>33117620</v>
      </c>
      <c r="U38" s="71">
        <f>SUM(U35:U37)</f>
        <v>0</v>
      </c>
      <c r="V38" s="71">
        <f t="shared" si="13"/>
        <v>45577763</v>
      </c>
      <c r="W38" s="71">
        <f t="shared" si="13"/>
        <v>5579086</v>
      </c>
      <c r="X38" s="71">
        <f>SUM(X35:X37)</f>
        <v>3150650</v>
      </c>
      <c r="Y38" s="8">
        <f>SUM(Y35:Y37)</f>
        <v>610476942</v>
      </c>
      <c r="Z38" s="8">
        <f>SUM(Z35:Z37)</f>
        <v>710581610</v>
      </c>
      <c r="AA38" s="143">
        <f t="shared" si="10"/>
        <v>13.339464132768649</v>
      </c>
      <c r="AB38" s="23"/>
      <c r="AC38" s="23"/>
      <c r="AE38" s="8">
        <f>SUM(AE35:AE37)</f>
        <v>5316889</v>
      </c>
      <c r="AF38" s="8">
        <f>SUM(AF35:AF37)</f>
        <v>144992862</v>
      </c>
      <c r="AG38" s="23"/>
      <c r="AI38" s="2">
        <f>SUM(AI10:AI37)</f>
        <v>110806333</v>
      </c>
    </row>
    <row r="39" spans="1:35" ht="15">
      <c r="A39" s="108" t="s">
        <v>51</v>
      </c>
      <c r="B39" s="109"/>
      <c r="C39" s="109"/>
      <c r="D39" s="140">
        <f>D38/Z38*100</f>
        <v>13.339464132768649</v>
      </c>
      <c r="E39" s="140">
        <f>E38/Z38*100</f>
        <v>0.7482446667878163</v>
      </c>
      <c r="F39" s="146">
        <f>F38/Z38*100</f>
        <v>14.087708799556465</v>
      </c>
      <c r="G39" s="140">
        <f>G38/Z38*100</f>
        <v>26.35900329590573</v>
      </c>
      <c r="H39" s="140">
        <f>H38/Z38</f>
        <v>0.2635900329590573</v>
      </c>
      <c r="I39" s="140">
        <f>I38/Z38*100</f>
        <v>21.631357304616987</v>
      </c>
      <c r="J39" s="140">
        <f>J38/Z38*100</f>
        <v>21.631357304616987</v>
      </c>
      <c r="K39" s="140">
        <f>K38/Z38*100</f>
        <v>9.130098934026734</v>
      </c>
      <c r="L39" s="140">
        <f>L38/Z38*100</f>
        <v>6.0998143478551325</v>
      </c>
      <c r="M39" s="140">
        <f>M38/Z38*100</f>
        <v>3.030284586171601</v>
      </c>
      <c r="N39" s="140">
        <f>N38/Z38*100</f>
        <v>16.48851312096298</v>
      </c>
      <c r="O39" s="140">
        <f>O38/Z38</f>
        <v>0.09917571607292229</v>
      </c>
      <c r="P39" s="140">
        <f>P38/Z38</f>
        <v>0.031246762775073787</v>
      </c>
      <c r="Q39" s="140">
        <f>Q38/Z38</f>
        <v>0.018131707630317087</v>
      </c>
      <c r="R39" s="140">
        <f>R38/Z38*100</f>
        <v>1.6330944731316646</v>
      </c>
      <c r="S39" s="140">
        <f>S38/Z38*100</f>
        <v>4.660635672797668</v>
      </c>
      <c r="T39" s="140"/>
      <c r="U39" s="140">
        <f>U38/Z38</f>
        <v>0</v>
      </c>
      <c r="V39" s="140">
        <f>V38/Z38*100</f>
        <v>6.414148967350844</v>
      </c>
      <c r="W39" s="140">
        <f>W38/Z38*100</f>
        <v>0.7851435952585375</v>
      </c>
      <c r="X39" s="140">
        <f>X38/Z38*100</f>
        <v>0.4433903095240531</v>
      </c>
      <c r="Y39" s="140">
        <f>Y38/Z38*100</f>
        <v>85.91229120044353</v>
      </c>
      <c r="Z39" s="140">
        <f>Z38/Z38*100</f>
        <v>100</v>
      </c>
      <c r="AA39" s="140"/>
      <c r="AB39" s="23"/>
      <c r="AC39" s="23"/>
      <c r="AF39" s="2">
        <v>257845498</v>
      </c>
      <c r="AI39" s="23"/>
    </row>
    <row r="40" spans="1:27" ht="27.75" customHeight="1" hidden="1">
      <c r="A40" s="113"/>
      <c r="B40" s="116" t="s">
        <v>108</v>
      </c>
      <c r="C40" s="117"/>
      <c r="D40" s="114">
        <f>D35/Z35</f>
        <v>0.14353596035674962</v>
      </c>
      <c r="E40" s="114">
        <f>E35/Z35</f>
        <v>0</v>
      </c>
      <c r="F40" s="114">
        <f>F35/Z35</f>
        <v>0.14353596035674962</v>
      </c>
      <c r="G40" s="114">
        <f>G35/Z35</f>
        <v>0.2643689847564797</v>
      </c>
      <c r="H40" s="114">
        <f>H35/Z35</f>
        <v>0.2643689847564797</v>
      </c>
      <c r="I40" s="114">
        <f>I35/Z35</f>
        <v>0.21037847246196867</v>
      </c>
      <c r="J40" s="114">
        <f>J35/Z35</f>
        <v>0.21037847246196867</v>
      </c>
      <c r="K40" s="114">
        <f>K35/Z35</f>
        <v>0.09197820261106888</v>
      </c>
      <c r="L40" s="114">
        <f>L35/Z35</f>
        <v>0.059371584841324924</v>
      </c>
      <c r="M40" s="114"/>
      <c r="N40" s="114">
        <f>N35/Z35</f>
        <v>0.16560751106164015</v>
      </c>
      <c r="O40" s="114">
        <f>O35/Z35</f>
        <v>0.09490254186457478</v>
      </c>
      <c r="P40" s="114">
        <f>P35/Z35</f>
        <v>0.033622295905741666</v>
      </c>
      <c r="Q40" s="114">
        <f>Q35/Z35</f>
        <v>0.019510169536961754</v>
      </c>
      <c r="R40" s="114">
        <f>R35/Z35</f>
        <v>0.01757250375436194</v>
      </c>
      <c r="S40" s="114"/>
      <c r="T40" s="114">
        <f>T35/Z35</f>
        <v>0.05014960200122316</v>
      </c>
      <c r="U40" s="114"/>
      <c r="V40" s="114"/>
      <c r="W40" s="114"/>
      <c r="X40" s="114" t="e">
        <f>X35/AE35</f>
        <v>#DIV/0!</v>
      </c>
      <c r="Y40" s="114">
        <f>Y35/Z35</f>
        <v>0.8564640396432504</v>
      </c>
      <c r="Z40" s="114">
        <f>Z35/Z35</f>
        <v>1</v>
      </c>
      <c r="AA40" s="144"/>
    </row>
    <row r="41" spans="1:32" ht="14.25">
      <c r="A41" s="102"/>
      <c r="B41" s="118"/>
      <c r="C41" s="118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41"/>
      <c r="AC41" s="23"/>
      <c r="AF41" s="23">
        <f>AF39-AF38</f>
        <v>112852636</v>
      </c>
    </row>
    <row r="42" spans="1:31" ht="14.25">
      <c r="A42" s="108" t="str">
        <f>'W-Less 30.06.12'!A42</f>
        <v>Conn. As on 31.05.2012</v>
      </c>
      <c r="B42" s="109"/>
      <c r="C42" s="119">
        <v>4</v>
      </c>
      <c r="D42" s="8">
        <v>94127789</v>
      </c>
      <c r="E42" s="8">
        <v>5316727</v>
      </c>
      <c r="F42" s="8">
        <v>99444516</v>
      </c>
      <c r="G42" s="8">
        <v>185300293</v>
      </c>
      <c r="H42" s="8">
        <v>185300293</v>
      </c>
      <c r="I42" s="8">
        <v>152487270</v>
      </c>
      <c r="J42" s="8">
        <v>152487270</v>
      </c>
      <c r="K42" s="8">
        <v>64392424</v>
      </c>
      <c r="L42" s="8">
        <v>42622699</v>
      </c>
      <c r="M42" s="8">
        <v>21769725</v>
      </c>
      <c r="N42" s="8">
        <v>115965604</v>
      </c>
      <c r="O42" s="8">
        <v>69595436</v>
      </c>
      <c r="P42" s="8">
        <v>22058388</v>
      </c>
      <c r="Q42" s="8">
        <v>12924240</v>
      </c>
      <c r="R42" s="8">
        <v>11387540</v>
      </c>
      <c r="S42" s="8">
        <v>31920236</v>
      </c>
      <c r="T42" s="8">
        <v>31934915</v>
      </c>
      <c r="U42" s="8">
        <v>0</v>
      </c>
      <c r="V42" s="8">
        <v>45076495</v>
      </c>
      <c r="W42" s="8">
        <v>6240442</v>
      </c>
      <c r="X42" s="8">
        <v>3260585</v>
      </c>
      <c r="Y42" s="35">
        <v>604643349</v>
      </c>
      <c r="Z42" s="36">
        <v>704087865</v>
      </c>
      <c r="AA42" s="143">
        <f>(D42)/Z42*100</f>
        <v>13.368756042969155</v>
      </c>
      <c r="AC42" s="23"/>
      <c r="AE42" s="23"/>
    </row>
    <row r="43" spans="1:29" ht="14.25">
      <c r="A43" s="108" t="str">
        <f>'W-Less 30.06.12'!A43</f>
        <v>Addition during Jun 2012</v>
      </c>
      <c r="B43" s="109"/>
      <c r="C43" s="119">
        <v>5</v>
      </c>
      <c r="D43" s="8">
        <f aca="true" t="shared" si="14" ref="D43:W43">D38-D42</f>
        <v>659990</v>
      </c>
      <c r="E43" s="8">
        <f t="shared" si="14"/>
        <v>162</v>
      </c>
      <c r="F43" s="8">
        <f t="shared" si="14"/>
        <v>660152</v>
      </c>
      <c r="G43" s="8">
        <f t="shared" si="14"/>
        <v>2001937</v>
      </c>
      <c r="H43" s="8">
        <f t="shared" si="14"/>
        <v>2001937</v>
      </c>
      <c r="I43" s="8">
        <f t="shared" si="14"/>
        <v>1221177</v>
      </c>
      <c r="J43" s="8">
        <f t="shared" si="14"/>
        <v>1221177</v>
      </c>
      <c r="K43" s="8">
        <f t="shared" si="14"/>
        <v>484380</v>
      </c>
      <c r="L43" s="8">
        <f t="shared" si="14"/>
        <v>721460</v>
      </c>
      <c r="M43" s="8">
        <f t="shared" si="14"/>
        <v>-237080</v>
      </c>
      <c r="N43" s="8">
        <f t="shared" si="14"/>
        <v>1198738</v>
      </c>
      <c r="O43" s="8">
        <f t="shared" si="14"/>
        <v>877004</v>
      </c>
      <c r="P43" s="8">
        <f t="shared" si="14"/>
        <v>144987</v>
      </c>
      <c r="Q43" s="8">
        <f t="shared" si="14"/>
        <v>-40182</v>
      </c>
      <c r="R43" s="8">
        <f>R38-R42</f>
        <v>216929</v>
      </c>
      <c r="S43" s="8">
        <f t="shared" si="14"/>
        <v>1197384</v>
      </c>
      <c r="T43" s="8">
        <f t="shared" si="14"/>
        <v>1182705</v>
      </c>
      <c r="U43" s="8">
        <f t="shared" si="14"/>
        <v>0</v>
      </c>
      <c r="V43" s="8">
        <f t="shared" si="14"/>
        <v>501268</v>
      </c>
      <c r="W43" s="8">
        <f t="shared" si="14"/>
        <v>-661356</v>
      </c>
      <c r="X43" s="8">
        <f>X38-X42</f>
        <v>-109935</v>
      </c>
      <c r="Y43" s="8">
        <f>Y38-Y42</f>
        <v>5833593</v>
      </c>
      <c r="Z43" s="8">
        <f>Z38-Z42</f>
        <v>6493745</v>
      </c>
      <c r="AA43" s="145">
        <f>(D43)/Z43*100</f>
        <v>10.163472695647888</v>
      </c>
      <c r="AB43" s="23"/>
      <c r="AC43" s="23"/>
    </row>
    <row r="44" spans="1:30" ht="14.25">
      <c r="A44" s="108" t="str">
        <f>'W-Less 30.06.12'!A44</f>
        <v>Conn. As on 31.03.2012</v>
      </c>
      <c r="B44" s="111"/>
      <c r="C44" s="4">
        <v>4</v>
      </c>
      <c r="D44" s="8">
        <v>94509074</v>
      </c>
      <c r="E44" s="8">
        <v>5593378</v>
      </c>
      <c r="F44" s="8">
        <v>100102452</v>
      </c>
      <c r="G44" s="8">
        <v>181279296</v>
      </c>
      <c r="H44" s="8">
        <v>181279296</v>
      </c>
      <c r="I44" s="8">
        <v>150465330</v>
      </c>
      <c r="J44" s="8">
        <v>150465330</v>
      </c>
      <c r="K44" s="8">
        <v>62572579</v>
      </c>
      <c r="L44" s="8">
        <v>40986365</v>
      </c>
      <c r="M44" s="8">
        <v>21586214</v>
      </c>
      <c r="N44" s="8">
        <v>112722692</v>
      </c>
      <c r="O44" s="8">
        <v>67819039</v>
      </c>
      <c r="P44" s="8">
        <v>21523697</v>
      </c>
      <c r="Q44" s="8">
        <v>12267856</v>
      </c>
      <c r="R44" s="8">
        <v>11112100</v>
      </c>
      <c r="S44" s="8">
        <v>31840536</v>
      </c>
      <c r="T44" s="8">
        <v>31840536</v>
      </c>
      <c r="U44" s="8">
        <v>0</v>
      </c>
      <c r="V44" s="8">
        <v>42431924</v>
      </c>
      <c r="W44" s="8">
        <v>5951588</v>
      </c>
      <c r="X44" s="8">
        <v>3267241</v>
      </c>
      <c r="Y44" s="8">
        <v>595654147</v>
      </c>
      <c r="Z44" s="8">
        <v>695756599</v>
      </c>
      <c r="AA44" s="145">
        <f>(D44)/Z44*100</f>
        <v>13.583640332817023</v>
      </c>
      <c r="AD44" s="23"/>
    </row>
    <row r="45" spans="1:30" ht="14.25">
      <c r="A45" s="108" t="str">
        <f>'W-Less 30.06.12'!A45</f>
        <v>Addition during 2012-13</v>
      </c>
      <c r="B45" s="109"/>
      <c r="C45" s="4">
        <v>7</v>
      </c>
      <c r="D45" s="8">
        <f>D38-D44</f>
        <v>278705</v>
      </c>
      <c r="E45" s="8">
        <f aca="true" t="shared" si="15" ref="E45:Z45">E38-E44</f>
        <v>-276489</v>
      </c>
      <c r="F45" s="8">
        <f t="shared" si="15"/>
        <v>2216</v>
      </c>
      <c r="G45" s="8">
        <f t="shared" si="15"/>
        <v>6022934</v>
      </c>
      <c r="H45" s="8">
        <f t="shared" si="15"/>
        <v>6022934</v>
      </c>
      <c r="I45" s="8">
        <f t="shared" si="15"/>
        <v>3243117</v>
      </c>
      <c r="J45" s="8">
        <f t="shared" si="15"/>
        <v>3243117</v>
      </c>
      <c r="K45" s="8">
        <f t="shared" si="15"/>
        <v>2304225</v>
      </c>
      <c r="L45" s="8">
        <f t="shared" si="15"/>
        <v>2357794</v>
      </c>
      <c r="M45" s="8">
        <f t="shared" si="15"/>
        <v>-53569</v>
      </c>
      <c r="N45" s="8">
        <f t="shared" si="15"/>
        <v>4441650</v>
      </c>
      <c r="O45" s="8">
        <f t="shared" si="15"/>
        <v>2653401</v>
      </c>
      <c r="P45" s="8">
        <f t="shared" si="15"/>
        <v>679678</v>
      </c>
      <c r="Q45" s="8">
        <f t="shared" si="15"/>
        <v>616202</v>
      </c>
      <c r="R45" s="8">
        <f>R38-R44</f>
        <v>492369</v>
      </c>
      <c r="S45" s="8">
        <f t="shared" si="15"/>
        <v>1277084</v>
      </c>
      <c r="T45" s="8">
        <f t="shared" si="15"/>
        <v>1277084</v>
      </c>
      <c r="U45" s="8">
        <f t="shared" si="15"/>
        <v>0</v>
      </c>
      <c r="V45" s="8">
        <f t="shared" si="15"/>
        <v>3145839</v>
      </c>
      <c r="W45" s="8">
        <f t="shared" si="15"/>
        <v>-372502</v>
      </c>
      <c r="X45" s="8">
        <f>X38-X44</f>
        <v>-116591</v>
      </c>
      <c r="Y45" s="8">
        <f t="shared" si="15"/>
        <v>14822795</v>
      </c>
      <c r="Z45" s="8">
        <f t="shared" si="15"/>
        <v>14825011</v>
      </c>
      <c r="AA45" s="145">
        <f>(D45)/Z45*100</f>
        <v>1.8799648782722655</v>
      </c>
      <c r="AB45" s="23"/>
      <c r="AC45" s="23"/>
      <c r="AD45" s="23"/>
    </row>
    <row r="46" spans="1:30" ht="15">
      <c r="A46" s="2" t="s">
        <v>198</v>
      </c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N48" s="23"/>
      <c r="S48" s="137"/>
      <c r="Z48" s="23"/>
    </row>
    <row r="49" spans="2:29" ht="15">
      <c r="B49" s="26"/>
      <c r="C49" s="26"/>
      <c r="D49" s="23"/>
      <c r="S49" s="23"/>
      <c r="T49" s="23"/>
      <c r="Y49" s="23"/>
      <c r="AC49" s="23"/>
    </row>
    <row r="50" spans="2:3" ht="15">
      <c r="B50" s="26"/>
      <c r="C50" s="26"/>
    </row>
    <row r="51" spans="8:29" ht="14.25">
      <c r="H51" s="2">
        <v>1612005</v>
      </c>
      <c r="T51" s="23"/>
      <c r="Z51" s="23"/>
      <c r="AC51" s="2">
        <v>606419943</v>
      </c>
    </row>
    <row r="52" spans="9:29" ht="14.25">
      <c r="I52" s="2">
        <v>74.91</v>
      </c>
      <c r="Y52" s="23"/>
      <c r="AC52" s="23">
        <v>28798181</v>
      </c>
    </row>
    <row r="53" spans="9:30" ht="14.25">
      <c r="I53" s="2">
        <v>85.72</v>
      </c>
      <c r="AC53" s="23">
        <f>SUM(AC51:AC52)</f>
        <v>635218124</v>
      </c>
      <c r="AD53" s="2">
        <v>90234162</v>
      </c>
    </row>
    <row r="54" spans="9:29" ht="14.25">
      <c r="I54" s="2">
        <f>I53-I52</f>
        <v>10.810000000000002</v>
      </c>
      <c r="AC54" s="23">
        <f>AC53-AD53+D38</f>
        <v>639771741</v>
      </c>
    </row>
  </sheetData>
  <sheetProtection/>
  <mergeCells count="22">
    <mergeCell ref="N7:N8"/>
    <mergeCell ref="U7:U8"/>
    <mergeCell ref="V7:V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X7:X8"/>
    <mergeCell ref="W7:W8"/>
    <mergeCell ref="AB6:AD7"/>
    <mergeCell ref="Z6:Z8"/>
    <mergeCell ref="Y6:Y8"/>
    <mergeCell ref="AA6:AA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SheetLayoutView="100" zoomScalePageLayoutView="0" workbookViewId="0" topLeftCell="A1">
      <pane xSplit="2" ySplit="8" topLeftCell="M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" sqref="N3"/>
    </sheetView>
  </sheetViews>
  <sheetFormatPr defaultColWidth="9.140625" defaultRowHeight="12.75"/>
  <cols>
    <col min="1" max="1" width="6.140625" style="355" customWidth="1"/>
    <col min="2" max="2" width="24.140625" style="355" customWidth="1"/>
    <col min="3" max="3" width="7.421875" style="355" customWidth="1"/>
    <col min="4" max="4" width="11.421875" style="355" customWidth="1"/>
    <col min="5" max="5" width="10.140625" style="355" customWidth="1"/>
    <col min="6" max="6" width="11.421875" style="355" customWidth="1"/>
    <col min="7" max="7" width="10.140625" style="355" customWidth="1"/>
    <col min="8" max="8" width="11.421875" style="355" bestFit="1" customWidth="1"/>
    <col min="9" max="9" width="14.28125" style="360" customWidth="1"/>
    <col min="10" max="10" width="13.00390625" style="355" customWidth="1"/>
    <col min="11" max="11" width="11.28125" style="355" customWidth="1"/>
    <col min="12" max="12" width="13.00390625" style="355" customWidth="1"/>
    <col min="13" max="14" width="14.28125" style="355" customWidth="1"/>
    <col min="15" max="15" width="11.8515625" style="355" customWidth="1"/>
    <col min="16" max="22" width="11.7109375" style="355" customWidth="1"/>
    <col min="23" max="23" width="10.140625" style="355" bestFit="1" customWidth="1"/>
    <col min="24" max="24" width="9.140625" style="355" customWidth="1"/>
    <col min="25" max="25" width="9.28125" style="355" customWidth="1"/>
    <col min="26" max="26" width="11.7109375" style="355" bestFit="1" customWidth="1"/>
    <col min="27" max="27" width="10.7109375" style="355" bestFit="1" customWidth="1"/>
    <col min="28" max="28" width="11.421875" style="355" customWidth="1"/>
    <col min="29" max="16384" width="9.140625" style="355" customWidth="1"/>
  </cols>
  <sheetData>
    <row r="1" ht="15.75">
      <c r="N1" s="29" t="s">
        <v>135</v>
      </c>
    </row>
    <row r="2" spans="2:9" ht="15">
      <c r="B2" s="26" t="str">
        <f>'M30.06.12'!B2</f>
        <v>No. 1-2(1)/Market Share/2012-CP&amp;M </v>
      </c>
      <c r="C2" s="26"/>
      <c r="D2" s="26"/>
      <c r="E2" s="26"/>
      <c r="F2" s="26"/>
      <c r="G2" s="26"/>
      <c r="H2" s="26"/>
      <c r="I2" s="26" t="str">
        <f>'M30.06.12'!G2</f>
        <v>Dated:26th July 2012.</v>
      </c>
    </row>
    <row r="4" spans="2:3" ht="15.75">
      <c r="B4" s="29" t="s">
        <v>219</v>
      </c>
      <c r="C4" s="29"/>
    </row>
    <row r="5" spans="4:12" ht="15">
      <c r="D5" s="355">
        <v>1</v>
      </c>
      <c r="G5" s="355">
        <v>2</v>
      </c>
      <c r="I5" s="360">
        <v>3</v>
      </c>
      <c r="J5" s="355">
        <v>4</v>
      </c>
      <c r="K5" s="355">
        <v>5</v>
      </c>
      <c r="L5" s="355">
        <v>6</v>
      </c>
    </row>
    <row r="6" spans="1:22" ht="15" customHeight="1">
      <c r="A6" s="459" t="s">
        <v>19</v>
      </c>
      <c r="B6" s="459" t="s">
        <v>20</v>
      </c>
      <c r="C6" s="537" t="s">
        <v>118</v>
      </c>
      <c r="D6" s="552" t="s">
        <v>105</v>
      </c>
      <c r="E6" s="552"/>
      <c r="F6" s="552"/>
      <c r="G6" s="552"/>
      <c r="H6" s="552"/>
      <c r="I6" s="551" t="s">
        <v>190</v>
      </c>
      <c r="J6" s="551"/>
      <c r="K6" s="551"/>
      <c r="L6" s="551"/>
      <c r="M6" s="551"/>
      <c r="N6" s="548" t="s">
        <v>80</v>
      </c>
      <c r="O6" s="537" t="s">
        <v>120</v>
      </c>
      <c r="P6" s="479" t="s">
        <v>97</v>
      </c>
      <c r="Q6" s="459"/>
      <c r="R6" s="459"/>
      <c r="S6" s="459"/>
      <c r="T6" s="459"/>
      <c r="U6" s="459"/>
      <c r="V6" s="361"/>
    </row>
    <row r="7" spans="1:22" ht="18.75" customHeight="1">
      <c r="A7" s="459"/>
      <c r="B7" s="459"/>
      <c r="C7" s="538"/>
      <c r="D7" s="546" t="s">
        <v>1</v>
      </c>
      <c r="E7" s="546"/>
      <c r="F7" s="546"/>
      <c r="G7" s="547" t="s">
        <v>2</v>
      </c>
      <c r="H7" s="551" t="s">
        <v>89</v>
      </c>
      <c r="I7" s="553" t="s">
        <v>58</v>
      </c>
      <c r="J7" s="546" t="s">
        <v>59</v>
      </c>
      <c r="K7" s="554" t="s">
        <v>192</v>
      </c>
      <c r="L7" s="546" t="s">
        <v>193</v>
      </c>
      <c r="M7" s="549" t="s">
        <v>61</v>
      </c>
      <c r="N7" s="548"/>
      <c r="O7" s="538"/>
      <c r="P7" s="479" t="s">
        <v>98</v>
      </c>
      <c r="Q7" s="459"/>
      <c r="R7" s="459"/>
      <c r="S7" s="459" t="s">
        <v>6</v>
      </c>
      <c r="T7" s="459"/>
      <c r="U7" s="459"/>
      <c r="V7" s="361"/>
    </row>
    <row r="8" spans="1:22" ht="33.75" customHeight="1">
      <c r="A8" s="459"/>
      <c r="B8" s="459"/>
      <c r="C8" s="539"/>
      <c r="D8" s="388" t="s">
        <v>98</v>
      </c>
      <c r="E8" s="388" t="s">
        <v>6</v>
      </c>
      <c r="F8" s="388" t="s">
        <v>47</v>
      </c>
      <c r="G8" s="547"/>
      <c r="H8" s="551"/>
      <c r="I8" s="553"/>
      <c r="J8" s="546"/>
      <c r="K8" s="555"/>
      <c r="L8" s="546"/>
      <c r="M8" s="550"/>
      <c r="N8" s="548"/>
      <c r="O8" s="539"/>
      <c r="P8" s="53" t="s">
        <v>47</v>
      </c>
      <c r="Q8" s="435" t="s">
        <v>87</v>
      </c>
      <c r="R8" s="435" t="s">
        <v>88</v>
      </c>
      <c r="S8" s="436" t="s">
        <v>47</v>
      </c>
      <c r="T8" s="435" t="s">
        <v>87</v>
      </c>
      <c r="U8" s="435" t="s">
        <v>88</v>
      </c>
      <c r="V8" s="138"/>
    </row>
    <row r="9" spans="1:27" ht="17.25" customHeight="1">
      <c r="A9" s="362">
        <v>1</v>
      </c>
      <c r="B9" s="363" t="s">
        <v>21</v>
      </c>
      <c r="C9" s="363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4"/>
      <c r="P9" s="364">
        <f>Q9+R9</f>
        <v>5847</v>
      </c>
      <c r="Q9" s="365">
        <v>2560</v>
      </c>
      <c r="R9" s="366">
        <v>3287</v>
      </c>
      <c r="S9" s="366">
        <f>T9+U9</f>
        <v>4895</v>
      </c>
      <c r="T9" s="366">
        <v>2974</v>
      </c>
      <c r="U9" s="366">
        <v>1921</v>
      </c>
      <c r="V9" s="367"/>
      <c r="W9" s="337">
        <v>10742</v>
      </c>
      <c r="X9" s="337"/>
      <c r="Z9" s="368">
        <f>Q9+T9</f>
        <v>5534</v>
      </c>
      <c r="AA9" s="368">
        <f>R9+U9</f>
        <v>5208</v>
      </c>
    </row>
    <row r="10" spans="1:28" ht="15">
      <c r="A10" s="362">
        <v>2</v>
      </c>
      <c r="B10" s="363" t="s">
        <v>22</v>
      </c>
      <c r="C10" s="369">
        <v>4</v>
      </c>
      <c r="D10" s="389">
        <f>P10</f>
        <v>173739</v>
      </c>
      <c r="E10" s="389">
        <f>S10</f>
        <v>7489</v>
      </c>
      <c r="F10" s="389">
        <f>D10+E10</f>
        <v>181228</v>
      </c>
      <c r="G10" s="390"/>
      <c r="H10" s="390">
        <f>F10+G10</f>
        <v>181228</v>
      </c>
      <c r="I10" s="391">
        <v>8195550</v>
      </c>
      <c r="J10" s="391">
        <v>7906669</v>
      </c>
      <c r="K10" s="391"/>
      <c r="L10" s="391">
        <v>641600</v>
      </c>
      <c r="M10" s="390">
        <f>I10+K10+J10+L10</f>
        <v>16743819</v>
      </c>
      <c r="N10" s="390">
        <f>M10+H10</f>
        <v>16925047</v>
      </c>
      <c r="O10" s="142">
        <f>F10/N10*100</f>
        <v>1.0707680752673834</v>
      </c>
      <c r="P10" s="370">
        <f aca="true" t="shared" si="0" ref="P10:P34">Q10+R10</f>
        <v>173739</v>
      </c>
      <c r="Q10" s="366">
        <v>17851</v>
      </c>
      <c r="R10" s="366">
        <v>155888</v>
      </c>
      <c r="S10" s="187">
        <f aca="true" t="shared" si="1" ref="S10:S23">T10+U10</f>
        <v>7489</v>
      </c>
      <c r="T10" s="366">
        <v>5993</v>
      </c>
      <c r="U10" s="366">
        <v>1496</v>
      </c>
      <c r="V10" s="367"/>
      <c r="W10" s="337">
        <v>181228</v>
      </c>
      <c r="Z10" s="368">
        <f aca="true" t="shared" si="2" ref="Z10:Z34">Q10+T10</f>
        <v>23844</v>
      </c>
      <c r="AA10" s="368">
        <f aca="true" t="shared" si="3" ref="AA10:AA34">R10+U10</f>
        <v>157384</v>
      </c>
      <c r="AB10" s="368"/>
    </row>
    <row r="11" spans="1:28" ht="15">
      <c r="A11" s="362">
        <v>3</v>
      </c>
      <c r="B11" s="363" t="s">
        <v>23</v>
      </c>
      <c r="C11" s="369">
        <v>2</v>
      </c>
      <c r="D11" s="389">
        <f>P11</f>
        <v>90371</v>
      </c>
      <c r="E11" s="389">
        <f>S11</f>
        <v>11938</v>
      </c>
      <c r="F11" s="389">
        <f aca="true" t="shared" si="4" ref="F11:F34">D11+E11</f>
        <v>102309</v>
      </c>
      <c r="G11" s="390"/>
      <c r="H11" s="390">
        <f aca="true" t="shared" si="5" ref="H11:H37">F11+G11</f>
        <v>102309</v>
      </c>
      <c r="I11" s="391">
        <v>80000</v>
      </c>
      <c r="J11" s="391">
        <v>131044</v>
      </c>
      <c r="K11" s="391"/>
      <c r="L11" s="391">
        <v>1247</v>
      </c>
      <c r="M11" s="390">
        <f aca="true" t="shared" si="6" ref="M11:M33">I11+K11+J11+L11</f>
        <v>212291</v>
      </c>
      <c r="N11" s="390">
        <f aca="true" t="shared" si="7" ref="N11:N37">M11+H11</f>
        <v>314600</v>
      </c>
      <c r="O11" s="142">
        <f aca="true" t="shared" si="8" ref="O11:O35">F11/N11*100</f>
        <v>32.52034329307057</v>
      </c>
      <c r="P11" s="370">
        <f t="shared" si="0"/>
        <v>90371</v>
      </c>
      <c r="Q11" s="366">
        <v>1927</v>
      </c>
      <c r="R11" s="366">
        <v>88444</v>
      </c>
      <c r="S11" s="187">
        <f t="shared" si="1"/>
        <v>11938</v>
      </c>
      <c r="T11" s="366">
        <v>3353</v>
      </c>
      <c r="U11" s="366">
        <v>8585</v>
      </c>
      <c r="V11" s="367"/>
      <c r="W11" s="337">
        <v>102309</v>
      </c>
      <c r="X11" s="368"/>
      <c r="Z11" s="368">
        <f t="shared" si="2"/>
        <v>5280</v>
      </c>
      <c r="AA11" s="368">
        <f t="shared" si="3"/>
        <v>97029</v>
      </c>
      <c r="AB11" s="368"/>
    </row>
    <row r="12" spans="1:28" ht="15">
      <c r="A12" s="362">
        <v>4</v>
      </c>
      <c r="B12" s="363" t="s">
        <v>24</v>
      </c>
      <c r="C12" s="369">
        <v>4</v>
      </c>
      <c r="D12" s="389">
        <f>P12+P18</f>
        <v>231443</v>
      </c>
      <c r="E12" s="389">
        <f>S12+S18</f>
        <v>4030</v>
      </c>
      <c r="F12" s="389">
        <f t="shared" si="4"/>
        <v>235473</v>
      </c>
      <c r="G12" s="390"/>
      <c r="H12" s="390">
        <f t="shared" si="5"/>
        <v>235473</v>
      </c>
      <c r="I12" s="391">
        <v>3285860</v>
      </c>
      <c r="J12" s="391">
        <v>4801175</v>
      </c>
      <c r="K12" s="391"/>
      <c r="L12" s="391">
        <v>1343368</v>
      </c>
      <c r="M12" s="390">
        <f t="shared" si="6"/>
        <v>9430403</v>
      </c>
      <c r="N12" s="390">
        <f t="shared" si="7"/>
        <v>9665876</v>
      </c>
      <c r="O12" s="142">
        <f t="shared" si="8"/>
        <v>2.4361268445819086</v>
      </c>
      <c r="P12" s="370">
        <f t="shared" si="0"/>
        <v>130253</v>
      </c>
      <c r="Q12" s="366">
        <v>6132</v>
      </c>
      <c r="R12" s="366">
        <v>124121</v>
      </c>
      <c r="S12" s="187">
        <f t="shared" si="1"/>
        <v>2467</v>
      </c>
      <c r="T12" s="366">
        <v>1931</v>
      </c>
      <c r="U12" s="366">
        <v>536</v>
      </c>
      <c r="V12" s="367"/>
      <c r="W12" s="337">
        <v>132720</v>
      </c>
      <c r="X12" s="368"/>
      <c r="Z12" s="368">
        <f t="shared" si="2"/>
        <v>8063</v>
      </c>
      <c r="AA12" s="368">
        <f t="shared" si="3"/>
        <v>124657</v>
      </c>
      <c r="AB12" s="368"/>
    </row>
    <row r="13" spans="1:28" ht="15">
      <c r="A13" s="362">
        <v>5</v>
      </c>
      <c r="B13" s="363" t="s">
        <v>25</v>
      </c>
      <c r="C13" s="369"/>
      <c r="D13" s="389"/>
      <c r="E13" s="389"/>
      <c r="F13" s="389"/>
      <c r="G13" s="390"/>
      <c r="H13" s="390"/>
      <c r="I13" s="391">
        <v>0</v>
      </c>
      <c r="J13" s="391"/>
      <c r="K13" s="391"/>
      <c r="L13" s="391"/>
      <c r="M13" s="390"/>
      <c r="N13" s="390"/>
      <c r="O13" s="142"/>
      <c r="P13" s="370">
        <f t="shared" si="0"/>
        <v>119124</v>
      </c>
      <c r="Q13" s="366">
        <v>30228</v>
      </c>
      <c r="R13" s="366">
        <v>88896</v>
      </c>
      <c r="S13" s="187">
        <f t="shared" si="1"/>
        <v>6684</v>
      </c>
      <c r="T13" s="366">
        <v>1634</v>
      </c>
      <c r="U13" s="366">
        <v>5050</v>
      </c>
      <c r="V13" s="367"/>
      <c r="W13" s="337">
        <v>125808</v>
      </c>
      <c r="X13" s="368"/>
      <c r="Z13" s="368">
        <f t="shared" si="2"/>
        <v>31862</v>
      </c>
      <c r="AA13" s="368">
        <f t="shared" si="3"/>
        <v>93946</v>
      </c>
      <c r="AB13" s="368"/>
    </row>
    <row r="14" spans="1:28" ht="15">
      <c r="A14" s="362">
        <v>6</v>
      </c>
      <c r="B14" s="363" t="s">
        <v>26</v>
      </c>
      <c r="C14" s="369">
        <v>3</v>
      </c>
      <c r="D14" s="389">
        <f>P14</f>
        <v>176455</v>
      </c>
      <c r="E14" s="389">
        <f>S14</f>
        <v>28328</v>
      </c>
      <c r="F14" s="389">
        <f t="shared" si="4"/>
        <v>204783</v>
      </c>
      <c r="G14" s="390"/>
      <c r="H14" s="390">
        <f t="shared" si="5"/>
        <v>204783</v>
      </c>
      <c r="I14" s="391">
        <v>8465703</v>
      </c>
      <c r="J14" s="391">
        <v>3662750</v>
      </c>
      <c r="K14" s="391"/>
      <c r="L14" s="391">
        <v>198096</v>
      </c>
      <c r="M14" s="390">
        <f t="shared" si="6"/>
        <v>12326549</v>
      </c>
      <c r="N14" s="390">
        <f t="shared" si="7"/>
        <v>12531332</v>
      </c>
      <c r="O14" s="142">
        <f t="shared" si="8"/>
        <v>1.6341678602083163</v>
      </c>
      <c r="P14" s="370">
        <f t="shared" si="0"/>
        <v>176455</v>
      </c>
      <c r="Q14" s="366">
        <v>34388</v>
      </c>
      <c r="R14" s="366">
        <v>142067</v>
      </c>
      <c r="S14" s="187">
        <f>T14+U14</f>
        <v>28328</v>
      </c>
      <c r="T14" s="366">
        <v>24878</v>
      </c>
      <c r="U14" s="366">
        <v>3450</v>
      </c>
      <c r="V14" s="367"/>
      <c r="W14" s="337">
        <v>204783</v>
      </c>
      <c r="X14" s="368"/>
      <c r="Z14" s="368">
        <f t="shared" si="2"/>
        <v>59266</v>
      </c>
      <c r="AA14" s="368">
        <f t="shared" si="3"/>
        <v>145517</v>
      </c>
      <c r="AB14" s="368"/>
    </row>
    <row r="15" spans="1:28" ht="15">
      <c r="A15" s="362">
        <v>7</v>
      </c>
      <c r="B15" s="363" t="s">
        <v>27</v>
      </c>
      <c r="C15" s="369">
        <v>4</v>
      </c>
      <c r="D15" s="389">
        <f>P15</f>
        <v>22652</v>
      </c>
      <c r="E15" s="389">
        <f>S15</f>
        <v>2136</v>
      </c>
      <c r="F15" s="389">
        <f t="shared" si="4"/>
        <v>24788</v>
      </c>
      <c r="G15" s="390"/>
      <c r="H15" s="390">
        <f t="shared" si="5"/>
        <v>24788</v>
      </c>
      <c r="I15" s="391">
        <v>4360164</v>
      </c>
      <c r="J15" s="391">
        <v>2901570</v>
      </c>
      <c r="K15" s="391"/>
      <c r="L15" s="391">
        <v>234403</v>
      </c>
      <c r="M15" s="390">
        <f t="shared" si="6"/>
        <v>7496137</v>
      </c>
      <c r="N15" s="390">
        <f t="shared" si="7"/>
        <v>7520925</v>
      </c>
      <c r="O15" s="142">
        <f t="shared" si="8"/>
        <v>0.3295871186057566</v>
      </c>
      <c r="P15" s="370">
        <f t="shared" si="0"/>
        <v>22652</v>
      </c>
      <c r="Q15" s="366">
        <v>2964</v>
      </c>
      <c r="R15" s="366">
        <v>19688</v>
      </c>
      <c r="S15" s="187">
        <f t="shared" si="1"/>
        <v>2136</v>
      </c>
      <c r="T15" s="371">
        <v>2015</v>
      </c>
      <c r="U15" s="366">
        <v>121</v>
      </c>
      <c r="V15" s="367"/>
      <c r="W15" s="337">
        <v>24788</v>
      </c>
      <c r="X15" s="368"/>
      <c r="Z15" s="368">
        <f t="shared" si="2"/>
        <v>4979</v>
      </c>
      <c r="AA15" s="368">
        <f t="shared" si="3"/>
        <v>19809</v>
      </c>
      <c r="AB15" s="368"/>
    </row>
    <row r="16" spans="1:28" ht="18" customHeight="1">
      <c r="A16" s="362">
        <v>8</v>
      </c>
      <c r="B16" s="363" t="s">
        <v>28</v>
      </c>
      <c r="C16" s="369">
        <v>3</v>
      </c>
      <c r="D16" s="389">
        <f>P16</f>
        <v>63900</v>
      </c>
      <c r="E16" s="389">
        <f>S16</f>
        <v>934</v>
      </c>
      <c r="F16" s="389">
        <f t="shared" si="4"/>
        <v>64834</v>
      </c>
      <c r="G16" s="390"/>
      <c r="H16" s="390">
        <f t="shared" si="5"/>
        <v>64834</v>
      </c>
      <c r="I16" s="391">
        <v>341073</v>
      </c>
      <c r="J16" s="391">
        <v>314463</v>
      </c>
      <c r="K16" s="391"/>
      <c r="L16" s="391">
        <v>76</v>
      </c>
      <c r="M16" s="390">
        <f t="shared" si="6"/>
        <v>655612</v>
      </c>
      <c r="N16" s="390">
        <f t="shared" si="7"/>
        <v>720446</v>
      </c>
      <c r="O16" s="142">
        <f t="shared" si="8"/>
        <v>8.999147750143662</v>
      </c>
      <c r="P16" s="370">
        <f t="shared" si="0"/>
        <v>63900</v>
      </c>
      <c r="Q16" s="366">
        <v>3938</v>
      </c>
      <c r="R16" s="366">
        <v>59962</v>
      </c>
      <c r="S16" s="187">
        <f t="shared" si="1"/>
        <v>934</v>
      </c>
      <c r="T16" s="366">
        <v>296</v>
      </c>
      <c r="U16" s="366">
        <v>638</v>
      </c>
      <c r="V16" s="367"/>
      <c r="W16" s="337">
        <v>64834</v>
      </c>
      <c r="X16" s="368"/>
      <c r="Z16" s="368">
        <f t="shared" si="2"/>
        <v>4234</v>
      </c>
      <c r="AA16" s="368">
        <f t="shared" si="3"/>
        <v>60600</v>
      </c>
      <c r="AB16" s="368"/>
    </row>
    <row r="17" spans="1:28" ht="17.25" customHeight="1">
      <c r="A17" s="362">
        <v>9</v>
      </c>
      <c r="B17" s="363" t="s">
        <v>29</v>
      </c>
      <c r="C17" s="369">
        <v>3</v>
      </c>
      <c r="D17" s="389">
        <f>P17</f>
        <v>76393</v>
      </c>
      <c r="E17" s="389">
        <f>S17</f>
        <v>527</v>
      </c>
      <c r="F17" s="389">
        <f t="shared" si="4"/>
        <v>76920</v>
      </c>
      <c r="G17" s="390"/>
      <c r="H17" s="390">
        <f t="shared" si="5"/>
        <v>76920</v>
      </c>
      <c r="I17" s="391">
        <v>576149</v>
      </c>
      <c r="J17" s="391">
        <v>109105</v>
      </c>
      <c r="K17" s="391"/>
      <c r="L17" s="391">
        <v>22</v>
      </c>
      <c r="M17" s="390">
        <f t="shared" si="6"/>
        <v>685276</v>
      </c>
      <c r="N17" s="390">
        <f t="shared" si="7"/>
        <v>762196</v>
      </c>
      <c r="O17" s="142">
        <f t="shared" si="8"/>
        <v>10.091892374139984</v>
      </c>
      <c r="P17" s="370">
        <f t="shared" si="0"/>
        <v>76393</v>
      </c>
      <c r="Q17" s="366">
        <v>40851</v>
      </c>
      <c r="R17" s="366">
        <v>35542</v>
      </c>
      <c r="S17" s="187">
        <f t="shared" si="1"/>
        <v>527</v>
      </c>
      <c r="T17" s="366">
        <v>215</v>
      </c>
      <c r="U17" s="366">
        <v>312</v>
      </c>
      <c r="V17" s="367"/>
      <c r="W17" s="337">
        <v>76920</v>
      </c>
      <c r="X17" s="368"/>
      <c r="Z17" s="368">
        <f t="shared" si="2"/>
        <v>41066</v>
      </c>
      <c r="AA17" s="368">
        <f t="shared" si="3"/>
        <v>35854</v>
      </c>
      <c r="AB17" s="368"/>
    </row>
    <row r="18" spans="1:28" ht="15">
      <c r="A18" s="362">
        <v>10</v>
      </c>
      <c r="B18" s="363" t="s">
        <v>30</v>
      </c>
      <c r="C18" s="369"/>
      <c r="D18" s="389"/>
      <c r="E18" s="389"/>
      <c r="F18" s="389"/>
      <c r="G18" s="390"/>
      <c r="H18" s="390"/>
      <c r="I18" s="391">
        <v>0</v>
      </c>
      <c r="J18" s="391"/>
      <c r="K18" s="391"/>
      <c r="L18" s="391"/>
      <c r="M18" s="390"/>
      <c r="N18" s="390"/>
      <c r="O18" s="142"/>
      <c r="P18" s="370">
        <f t="shared" si="0"/>
        <v>101190</v>
      </c>
      <c r="Q18" s="366">
        <v>17509</v>
      </c>
      <c r="R18" s="366">
        <v>83681</v>
      </c>
      <c r="S18" s="187">
        <f t="shared" si="1"/>
        <v>1563</v>
      </c>
      <c r="T18" s="366">
        <v>1563</v>
      </c>
      <c r="U18" s="366">
        <v>0</v>
      </c>
      <c r="V18" s="367"/>
      <c r="W18" s="337">
        <v>102753</v>
      </c>
      <c r="X18" s="368"/>
      <c r="Z18" s="368">
        <f t="shared" si="2"/>
        <v>19072</v>
      </c>
      <c r="AA18" s="368">
        <f t="shared" si="3"/>
        <v>83681</v>
      </c>
      <c r="AB18" s="368"/>
    </row>
    <row r="19" spans="1:28" ht="15">
      <c r="A19" s="362">
        <v>11</v>
      </c>
      <c r="B19" s="363" t="s">
        <v>31</v>
      </c>
      <c r="C19" s="369">
        <v>4</v>
      </c>
      <c r="D19" s="389">
        <f>P19</f>
        <v>337929</v>
      </c>
      <c r="E19" s="389">
        <f>S19</f>
        <v>14334</v>
      </c>
      <c r="F19" s="389">
        <f t="shared" si="4"/>
        <v>352263</v>
      </c>
      <c r="G19" s="390"/>
      <c r="H19" s="390">
        <f t="shared" si="5"/>
        <v>352263</v>
      </c>
      <c r="I19" s="391">
        <v>8354818</v>
      </c>
      <c r="J19" s="391">
        <v>6987564</v>
      </c>
      <c r="K19" s="391"/>
      <c r="L19" s="391">
        <v>2225044</v>
      </c>
      <c r="M19" s="390">
        <f t="shared" si="6"/>
        <v>17567426</v>
      </c>
      <c r="N19" s="390">
        <f t="shared" si="7"/>
        <v>17919689</v>
      </c>
      <c r="O19" s="142">
        <f t="shared" si="8"/>
        <v>1.9657874642802116</v>
      </c>
      <c r="P19" s="370">
        <f t="shared" si="0"/>
        <v>337929</v>
      </c>
      <c r="Q19" s="366">
        <v>60030</v>
      </c>
      <c r="R19" s="366">
        <v>277899</v>
      </c>
      <c r="S19" s="187">
        <f>T19+U19</f>
        <v>14334</v>
      </c>
      <c r="T19" s="366">
        <v>8192</v>
      </c>
      <c r="U19" s="366">
        <v>6142</v>
      </c>
      <c r="V19" s="367"/>
      <c r="W19" s="337">
        <v>352263</v>
      </c>
      <c r="X19" s="368"/>
      <c r="Z19" s="368">
        <f t="shared" si="2"/>
        <v>68222</v>
      </c>
      <c r="AA19" s="368">
        <f t="shared" si="3"/>
        <v>284041</v>
      </c>
      <c r="AB19" s="368"/>
    </row>
    <row r="20" spans="1:28" ht="15">
      <c r="A20" s="362">
        <v>12</v>
      </c>
      <c r="B20" s="363" t="s">
        <v>32</v>
      </c>
      <c r="C20" s="369">
        <v>4</v>
      </c>
      <c r="D20" s="389">
        <f>P20</f>
        <v>314497</v>
      </c>
      <c r="E20" s="389">
        <f>S20</f>
        <v>4774</v>
      </c>
      <c r="F20" s="389">
        <f t="shared" si="4"/>
        <v>319271</v>
      </c>
      <c r="G20" s="390"/>
      <c r="H20" s="390">
        <f t="shared" si="5"/>
        <v>319271</v>
      </c>
      <c r="I20" s="391">
        <v>4376315</v>
      </c>
      <c r="J20" s="391">
        <v>2402130</v>
      </c>
      <c r="K20" s="391"/>
      <c r="L20" s="391">
        <v>427571</v>
      </c>
      <c r="M20" s="390">
        <f t="shared" si="6"/>
        <v>7206016</v>
      </c>
      <c r="N20" s="390">
        <f t="shared" si="7"/>
        <v>7525287</v>
      </c>
      <c r="O20" s="142">
        <f t="shared" si="8"/>
        <v>4.242642174311757</v>
      </c>
      <c r="P20" s="370">
        <f t="shared" si="0"/>
        <v>314497</v>
      </c>
      <c r="Q20" s="366">
        <v>40327</v>
      </c>
      <c r="R20" s="366">
        <v>274170</v>
      </c>
      <c r="S20" s="187">
        <f t="shared" si="1"/>
        <v>4774</v>
      </c>
      <c r="T20" s="366">
        <v>2754</v>
      </c>
      <c r="U20" s="366">
        <v>2020</v>
      </c>
      <c r="V20" s="367"/>
      <c r="W20" s="337">
        <v>319271</v>
      </c>
      <c r="X20" s="368"/>
      <c r="Z20" s="368">
        <f t="shared" si="2"/>
        <v>43081</v>
      </c>
      <c r="AA20" s="368">
        <f t="shared" si="3"/>
        <v>276190</v>
      </c>
      <c r="AB20" s="368"/>
    </row>
    <row r="21" spans="1:28" ht="15">
      <c r="A21" s="362">
        <v>13</v>
      </c>
      <c r="B21" s="363" t="s">
        <v>33</v>
      </c>
      <c r="C21" s="369">
        <v>3</v>
      </c>
      <c r="D21" s="389">
        <f>P21+P13</f>
        <v>243422</v>
      </c>
      <c r="E21" s="389">
        <f>S21+S13</f>
        <v>33523</v>
      </c>
      <c r="F21" s="389">
        <f t="shared" si="4"/>
        <v>276945</v>
      </c>
      <c r="G21" s="390"/>
      <c r="H21" s="390">
        <f t="shared" si="5"/>
        <v>276945</v>
      </c>
      <c r="I21" s="391">
        <v>4611685</v>
      </c>
      <c r="J21" s="391">
        <v>4886654</v>
      </c>
      <c r="K21" s="391"/>
      <c r="L21" s="391">
        <v>2704</v>
      </c>
      <c r="M21" s="390">
        <f t="shared" si="6"/>
        <v>9501043</v>
      </c>
      <c r="N21" s="390">
        <f t="shared" si="7"/>
        <v>9777988</v>
      </c>
      <c r="O21" s="142">
        <f t="shared" si="8"/>
        <v>2.832331150334813</v>
      </c>
      <c r="P21" s="370">
        <f t="shared" si="0"/>
        <v>124298</v>
      </c>
      <c r="Q21" s="366">
        <v>38887</v>
      </c>
      <c r="R21" s="366">
        <v>85411</v>
      </c>
      <c r="S21" s="187">
        <f t="shared" si="1"/>
        <v>26839</v>
      </c>
      <c r="T21" s="366">
        <v>21652</v>
      </c>
      <c r="U21" s="366">
        <v>5187</v>
      </c>
      <c r="V21" s="367"/>
      <c r="W21" s="337">
        <v>151137</v>
      </c>
      <c r="X21" s="368"/>
      <c r="Z21" s="368">
        <f t="shared" si="2"/>
        <v>60539</v>
      </c>
      <c r="AA21" s="368">
        <f t="shared" si="3"/>
        <v>90598</v>
      </c>
      <c r="AB21" s="368"/>
    </row>
    <row r="22" spans="1:28" ht="15">
      <c r="A22" s="362">
        <v>14</v>
      </c>
      <c r="B22" s="363" t="s">
        <v>34</v>
      </c>
      <c r="C22" s="369">
        <v>4</v>
      </c>
      <c r="D22" s="389">
        <f>P22</f>
        <v>187876</v>
      </c>
      <c r="E22" s="389">
        <f>S22</f>
        <v>4692</v>
      </c>
      <c r="F22" s="389">
        <f t="shared" si="4"/>
        <v>192568</v>
      </c>
      <c r="G22" s="390"/>
      <c r="H22" s="390">
        <f t="shared" si="5"/>
        <v>192568</v>
      </c>
      <c r="I22" s="391">
        <v>11341905</v>
      </c>
      <c r="J22" s="391">
        <v>8168829</v>
      </c>
      <c r="K22" s="391"/>
      <c r="L22" s="391">
        <v>724899</v>
      </c>
      <c r="M22" s="390">
        <f t="shared" si="6"/>
        <v>20235633</v>
      </c>
      <c r="N22" s="390">
        <f t="shared" si="7"/>
        <v>20428201</v>
      </c>
      <c r="O22" s="142">
        <f t="shared" si="8"/>
        <v>0.9426576525265246</v>
      </c>
      <c r="P22" s="370">
        <f t="shared" si="0"/>
        <v>187876</v>
      </c>
      <c r="Q22" s="366">
        <v>45278</v>
      </c>
      <c r="R22" s="366">
        <v>142598</v>
      </c>
      <c r="S22" s="187">
        <f t="shared" si="1"/>
        <v>4692</v>
      </c>
      <c r="T22" s="366">
        <v>3854</v>
      </c>
      <c r="U22" s="366">
        <v>838</v>
      </c>
      <c r="V22" s="367"/>
      <c r="W22" s="337">
        <v>192568</v>
      </c>
      <c r="X22" s="368"/>
      <c r="Z22" s="368">
        <f t="shared" si="2"/>
        <v>49132</v>
      </c>
      <c r="AA22" s="368">
        <f t="shared" si="3"/>
        <v>143436</v>
      </c>
      <c r="AB22" s="368"/>
    </row>
    <row r="23" spans="1:28" ht="15">
      <c r="A23" s="362">
        <v>15</v>
      </c>
      <c r="B23" s="363" t="s">
        <v>35</v>
      </c>
      <c r="C23" s="369">
        <v>1</v>
      </c>
      <c r="D23" s="389">
        <f>P23+P24</f>
        <v>148130</v>
      </c>
      <c r="E23" s="389">
        <f>S23+S24</f>
        <v>3080</v>
      </c>
      <c r="F23" s="389">
        <f t="shared" si="4"/>
        <v>151210</v>
      </c>
      <c r="G23" s="390"/>
      <c r="H23" s="390">
        <f t="shared" si="5"/>
        <v>151210</v>
      </c>
      <c r="I23" s="391">
        <v>10416</v>
      </c>
      <c r="J23" s="391">
        <v>79068</v>
      </c>
      <c r="K23" s="391"/>
      <c r="L23" s="391">
        <v>176</v>
      </c>
      <c r="M23" s="390">
        <f t="shared" si="6"/>
        <v>89660</v>
      </c>
      <c r="N23" s="390">
        <f t="shared" si="7"/>
        <v>240870</v>
      </c>
      <c r="O23" s="142">
        <f t="shared" si="8"/>
        <v>62.776601486278906</v>
      </c>
      <c r="P23" s="370">
        <f t="shared" si="0"/>
        <v>76071</v>
      </c>
      <c r="Q23" s="366">
        <v>790</v>
      </c>
      <c r="R23" s="366">
        <v>75281</v>
      </c>
      <c r="S23" s="187">
        <f t="shared" si="1"/>
        <v>227</v>
      </c>
      <c r="T23" s="366">
        <v>44</v>
      </c>
      <c r="U23" s="366">
        <v>183</v>
      </c>
      <c r="V23" s="367"/>
      <c r="W23" s="337">
        <v>76298</v>
      </c>
      <c r="X23" s="368"/>
      <c r="Z23" s="368">
        <f t="shared" si="2"/>
        <v>834</v>
      </c>
      <c r="AA23" s="368">
        <f t="shared" si="3"/>
        <v>75464</v>
      </c>
      <c r="AB23" s="368"/>
    </row>
    <row r="24" spans="1:28" ht="15">
      <c r="A24" s="362">
        <v>16</v>
      </c>
      <c r="B24" s="363" t="s">
        <v>36</v>
      </c>
      <c r="C24" s="369"/>
      <c r="D24" s="389"/>
      <c r="E24" s="389"/>
      <c r="F24" s="389"/>
      <c r="G24" s="390"/>
      <c r="H24" s="390"/>
      <c r="I24" s="391">
        <v>0</v>
      </c>
      <c r="J24" s="391"/>
      <c r="K24" s="391"/>
      <c r="L24" s="391"/>
      <c r="M24" s="390"/>
      <c r="N24" s="390"/>
      <c r="O24" s="142"/>
      <c r="P24" s="370">
        <f t="shared" si="0"/>
        <v>72059</v>
      </c>
      <c r="Q24" s="366">
        <v>31592</v>
      </c>
      <c r="R24" s="366">
        <v>40467</v>
      </c>
      <c r="S24" s="187">
        <f aca="true" t="shared" si="9" ref="S24:S34">T24+U24</f>
        <v>2853</v>
      </c>
      <c r="T24" s="366">
        <v>2505</v>
      </c>
      <c r="U24" s="366">
        <v>348</v>
      </c>
      <c r="V24" s="367"/>
      <c r="W24" s="337">
        <v>74912</v>
      </c>
      <c r="X24" s="368"/>
      <c r="Z24" s="368">
        <f t="shared" si="2"/>
        <v>34097</v>
      </c>
      <c r="AA24" s="368">
        <f t="shared" si="3"/>
        <v>40815</v>
      </c>
      <c r="AB24" s="368"/>
    </row>
    <row r="25" spans="1:28" ht="15">
      <c r="A25" s="362">
        <v>17</v>
      </c>
      <c r="B25" s="363" t="s">
        <v>37</v>
      </c>
      <c r="C25" s="369">
        <v>3</v>
      </c>
      <c r="D25" s="389">
        <f>P25</f>
        <v>130168</v>
      </c>
      <c r="E25" s="389">
        <f>S25</f>
        <v>0</v>
      </c>
      <c r="F25" s="389">
        <f t="shared" si="4"/>
        <v>130168</v>
      </c>
      <c r="G25" s="390"/>
      <c r="H25" s="390">
        <f t="shared" si="5"/>
        <v>130168</v>
      </c>
      <c r="I25" s="391">
        <v>999398</v>
      </c>
      <c r="J25" s="391">
        <v>2517265</v>
      </c>
      <c r="K25" s="391"/>
      <c r="L25" s="391">
        <v>734</v>
      </c>
      <c r="M25" s="390">
        <f t="shared" si="6"/>
        <v>3517397</v>
      </c>
      <c r="N25" s="390">
        <f t="shared" si="7"/>
        <v>3647565</v>
      </c>
      <c r="O25" s="142">
        <f t="shared" si="8"/>
        <v>3.568627289712452</v>
      </c>
      <c r="P25" s="370">
        <f t="shared" si="0"/>
        <v>130168</v>
      </c>
      <c r="Q25" s="366">
        <v>43565</v>
      </c>
      <c r="R25" s="366">
        <v>86603</v>
      </c>
      <c r="S25" s="187">
        <f t="shared" si="9"/>
        <v>0</v>
      </c>
      <c r="T25" s="366">
        <v>0</v>
      </c>
      <c r="U25" s="366">
        <v>0</v>
      </c>
      <c r="V25" s="367"/>
      <c r="W25" s="337">
        <v>130168</v>
      </c>
      <c r="X25" s="368"/>
      <c r="Z25" s="368">
        <f t="shared" si="2"/>
        <v>43565</v>
      </c>
      <c r="AA25" s="368">
        <f t="shared" si="3"/>
        <v>86603</v>
      </c>
      <c r="AB25" s="368"/>
    </row>
    <row r="26" spans="1:28" ht="15">
      <c r="A26" s="362">
        <v>18</v>
      </c>
      <c r="B26" s="363" t="s">
        <v>38</v>
      </c>
      <c r="C26" s="369">
        <v>4</v>
      </c>
      <c r="D26" s="389">
        <f>P26</f>
        <v>37681</v>
      </c>
      <c r="E26" s="389">
        <f>S26</f>
        <v>16837</v>
      </c>
      <c r="F26" s="389">
        <f t="shared" si="4"/>
        <v>54518</v>
      </c>
      <c r="G26" s="390"/>
      <c r="H26" s="390">
        <f t="shared" si="5"/>
        <v>54518</v>
      </c>
      <c r="I26" s="391">
        <v>4178159</v>
      </c>
      <c r="J26" s="391">
        <v>2810416</v>
      </c>
      <c r="K26" s="391">
        <v>1511940</v>
      </c>
      <c r="L26" s="391">
        <v>1016</v>
      </c>
      <c r="M26" s="390">
        <f t="shared" si="6"/>
        <v>8501531</v>
      </c>
      <c r="N26" s="390">
        <f t="shared" si="7"/>
        <v>8556049</v>
      </c>
      <c r="O26" s="142">
        <f t="shared" si="8"/>
        <v>0.6371866266778042</v>
      </c>
      <c r="P26" s="370">
        <f t="shared" si="0"/>
        <v>37681</v>
      </c>
      <c r="Q26" s="372">
        <v>4937</v>
      </c>
      <c r="R26" s="366">
        <v>32744</v>
      </c>
      <c r="S26" s="187">
        <f t="shared" si="9"/>
        <v>16837</v>
      </c>
      <c r="T26" s="372">
        <v>14004</v>
      </c>
      <c r="U26" s="366">
        <v>2833</v>
      </c>
      <c r="V26" s="367"/>
      <c r="W26" s="337">
        <v>54518</v>
      </c>
      <c r="X26" s="368"/>
      <c r="Z26" s="368">
        <f t="shared" si="2"/>
        <v>18941</v>
      </c>
      <c r="AA26" s="368">
        <f t="shared" si="3"/>
        <v>35577</v>
      </c>
      <c r="AB26" s="368"/>
    </row>
    <row r="27" spans="1:28" ht="15">
      <c r="A27" s="362">
        <v>19</v>
      </c>
      <c r="B27" s="363" t="s">
        <v>39</v>
      </c>
      <c r="C27" s="369">
        <v>4</v>
      </c>
      <c r="D27" s="389">
        <f>P27</f>
        <v>184732</v>
      </c>
      <c r="E27" s="389">
        <f>S27</f>
        <v>9436</v>
      </c>
      <c r="F27" s="389">
        <f t="shared" si="4"/>
        <v>194168</v>
      </c>
      <c r="G27" s="390"/>
      <c r="H27" s="390">
        <f t="shared" si="5"/>
        <v>194168</v>
      </c>
      <c r="I27" s="391">
        <v>7532516</v>
      </c>
      <c r="J27" s="391">
        <v>3741059</v>
      </c>
      <c r="K27" s="391"/>
      <c r="L27" s="391">
        <v>1628452</v>
      </c>
      <c r="M27" s="390">
        <f t="shared" si="6"/>
        <v>12902027</v>
      </c>
      <c r="N27" s="390">
        <f t="shared" si="7"/>
        <v>13096195</v>
      </c>
      <c r="O27" s="142">
        <f t="shared" si="8"/>
        <v>1.4826291147925026</v>
      </c>
      <c r="P27" s="370">
        <f t="shared" si="0"/>
        <v>184732</v>
      </c>
      <c r="Q27" s="366">
        <v>25358</v>
      </c>
      <c r="R27" s="366">
        <v>159374</v>
      </c>
      <c r="S27" s="187">
        <f t="shared" si="9"/>
        <v>9436</v>
      </c>
      <c r="T27" s="366">
        <v>6420</v>
      </c>
      <c r="U27" s="366">
        <v>3016</v>
      </c>
      <c r="V27" s="367"/>
      <c r="W27" s="337">
        <v>194168</v>
      </c>
      <c r="X27" s="368"/>
      <c r="Z27" s="368">
        <f t="shared" si="2"/>
        <v>31778</v>
      </c>
      <c r="AA27" s="368">
        <f t="shared" si="3"/>
        <v>162390</v>
      </c>
      <c r="AB27" s="368"/>
    </row>
    <row r="28" spans="1:28" ht="15">
      <c r="A28" s="362">
        <v>20</v>
      </c>
      <c r="B28" s="363" t="s">
        <v>40</v>
      </c>
      <c r="C28" s="369">
        <v>4</v>
      </c>
      <c r="D28" s="389">
        <f>P28</f>
        <v>204547</v>
      </c>
      <c r="E28" s="389">
        <f>S28</f>
        <v>7361</v>
      </c>
      <c r="F28" s="389">
        <f t="shared" si="4"/>
        <v>211908</v>
      </c>
      <c r="G28" s="390"/>
      <c r="H28" s="390">
        <f t="shared" si="5"/>
        <v>211908</v>
      </c>
      <c r="I28" s="391">
        <v>7567084</v>
      </c>
      <c r="J28" s="391">
        <v>3976008</v>
      </c>
      <c r="K28" s="391"/>
      <c r="L28" s="391">
        <v>1083704</v>
      </c>
      <c r="M28" s="390">
        <f t="shared" si="6"/>
        <v>12626796</v>
      </c>
      <c r="N28" s="390">
        <f t="shared" si="7"/>
        <v>12838704</v>
      </c>
      <c r="O28" s="142">
        <f t="shared" si="8"/>
        <v>1.650540428379687</v>
      </c>
      <c r="P28" s="370">
        <f t="shared" si="0"/>
        <v>204547</v>
      </c>
      <c r="Q28" s="366">
        <v>20294</v>
      </c>
      <c r="R28" s="366">
        <v>184253</v>
      </c>
      <c r="S28" s="187">
        <f t="shared" si="9"/>
        <v>7361</v>
      </c>
      <c r="T28" s="366">
        <v>5339</v>
      </c>
      <c r="U28" s="366">
        <v>2022</v>
      </c>
      <c r="V28" s="367"/>
      <c r="W28" s="337">
        <v>211908</v>
      </c>
      <c r="X28" s="368"/>
      <c r="Z28" s="368">
        <f t="shared" si="2"/>
        <v>25633</v>
      </c>
      <c r="AA28" s="368">
        <f t="shared" si="3"/>
        <v>186275</v>
      </c>
      <c r="AB28" s="368"/>
    </row>
    <row r="29" spans="1:28" ht="15">
      <c r="A29" s="362">
        <v>21</v>
      </c>
      <c r="B29" s="363" t="s">
        <v>41</v>
      </c>
      <c r="C29" s="369"/>
      <c r="D29" s="389"/>
      <c r="E29" s="389"/>
      <c r="F29" s="389"/>
      <c r="G29" s="390"/>
      <c r="H29" s="390"/>
      <c r="I29" s="391">
        <v>0</v>
      </c>
      <c r="J29" s="391"/>
      <c r="K29" s="391"/>
      <c r="L29" s="391"/>
      <c r="M29" s="390"/>
      <c r="N29" s="390"/>
      <c r="O29" s="142"/>
      <c r="P29" s="370">
        <f t="shared" si="0"/>
        <v>52486</v>
      </c>
      <c r="Q29" s="372">
        <v>1873</v>
      </c>
      <c r="R29" s="366">
        <v>50613</v>
      </c>
      <c r="S29" s="187">
        <f t="shared" si="9"/>
        <v>1227</v>
      </c>
      <c r="T29" s="372">
        <v>382</v>
      </c>
      <c r="U29" s="366">
        <v>845</v>
      </c>
      <c r="V29" s="367"/>
      <c r="W29" s="337">
        <v>53713</v>
      </c>
      <c r="X29" s="368"/>
      <c r="Z29" s="368">
        <f t="shared" si="2"/>
        <v>2255</v>
      </c>
      <c r="AA29" s="368">
        <f t="shared" si="3"/>
        <v>51458</v>
      </c>
      <c r="AB29" s="368"/>
    </row>
    <row r="30" spans="1:28" ht="15">
      <c r="A30" s="362">
        <v>22</v>
      </c>
      <c r="B30" s="363" t="s">
        <v>42</v>
      </c>
      <c r="C30" s="369">
        <v>4</v>
      </c>
      <c r="D30" s="389">
        <f>P30</f>
        <v>400678</v>
      </c>
      <c r="E30" s="389">
        <f>S30</f>
        <v>38405</v>
      </c>
      <c r="F30" s="389">
        <f t="shared" si="4"/>
        <v>439083</v>
      </c>
      <c r="G30" s="390"/>
      <c r="H30" s="390">
        <f t="shared" si="5"/>
        <v>439083</v>
      </c>
      <c r="I30" s="391">
        <v>12745442</v>
      </c>
      <c r="J30" s="391">
        <v>4617295</v>
      </c>
      <c r="K30" s="391"/>
      <c r="L30" s="391">
        <v>611580</v>
      </c>
      <c r="M30" s="390">
        <f>I30+K30+J30+L30</f>
        <v>17974317</v>
      </c>
      <c r="N30" s="390">
        <f t="shared" si="7"/>
        <v>18413400</v>
      </c>
      <c r="O30" s="142">
        <f t="shared" si="8"/>
        <v>2.3845840529179836</v>
      </c>
      <c r="P30" s="370">
        <f t="shared" si="0"/>
        <v>400678</v>
      </c>
      <c r="Q30" s="373">
        <v>34861</v>
      </c>
      <c r="R30" s="366">
        <v>365817</v>
      </c>
      <c r="S30" s="187">
        <f t="shared" si="9"/>
        <v>38405</v>
      </c>
      <c r="T30" s="374">
        <v>21340</v>
      </c>
      <c r="U30" s="366">
        <v>17065</v>
      </c>
      <c r="V30" s="367"/>
      <c r="W30" s="337">
        <v>439083</v>
      </c>
      <c r="X30" s="368"/>
      <c r="Z30" s="368">
        <f t="shared" si="2"/>
        <v>56201</v>
      </c>
      <c r="AA30" s="368">
        <f t="shared" si="3"/>
        <v>382882</v>
      </c>
      <c r="AB30" s="368"/>
    </row>
    <row r="31" spans="1:28" ht="15.75" customHeight="1">
      <c r="A31" s="362">
        <v>23</v>
      </c>
      <c r="B31" s="363" t="s">
        <v>43</v>
      </c>
      <c r="C31" s="369">
        <v>4</v>
      </c>
      <c r="D31" s="389">
        <f>P31+P29</f>
        <v>145760</v>
      </c>
      <c r="E31" s="389">
        <f>S31+S29</f>
        <v>3751</v>
      </c>
      <c r="F31" s="389">
        <f t="shared" si="4"/>
        <v>149511</v>
      </c>
      <c r="G31" s="390"/>
      <c r="H31" s="390">
        <f t="shared" si="5"/>
        <v>149511</v>
      </c>
      <c r="I31" s="391">
        <v>10396972</v>
      </c>
      <c r="J31" s="391">
        <v>4657744</v>
      </c>
      <c r="K31" s="391"/>
      <c r="L31" s="391">
        <v>637976</v>
      </c>
      <c r="M31" s="390">
        <f t="shared" si="6"/>
        <v>15692692</v>
      </c>
      <c r="N31" s="390">
        <f t="shared" si="7"/>
        <v>15842203</v>
      </c>
      <c r="O31" s="142">
        <f t="shared" si="8"/>
        <v>0.9437513204445114</v>
      </c>
      <c r="P31" s="370">
        <f t="shared" si="0"/>
        <v>93274</v>
      </c>
      <c r="Q31" s="372">
        <v>17172</v>
      </c>
      <c r="R31" s="366">
        <v>76102</v>
      </c>
      <c r="S31" s="187">
        <f t="shared" si="9"/>
        <v>2524</v>
      </c>
      <c r="T31" s="372">
        <v>1581</v>
      </c>
      <c r="U31" s="366">
        <v>943</v>
      </c>
      <c r="V31" s="367"/>
      <c r="W31" s="337">
        <v>95798</v>
      </c>
      <c r="X31" s="368"/>
      <c r="Z31" s="368">
        <f t="shared" si="2"/>
        <v>18753</v>
      </c>
      <c r="AA31" s="368">
        <f t="shared" si="3"/>
        <v>77045</v>
      </c>
      <c r="AB31" s="368"/>
    </row>
    <row r="32" spans="1:28" ht="15">
      <c r="A32" s="362">
        <v>24</v>
      </c>
      <c r="B32" s="363" t="s">
        <v>44</v>
      </c>
      <c r="C32" s="369">
        <v>4</v>
      </c>
      <c r="D32" s="389">
        <f>P32+P9</f>
        <v>68528</v>
      </c>
      <c r="E32" s="389">
        <f>S32+S9</f>
        <v>8676</v>
      </c>
      <c r="F32" s="389">
        <f t="shared" si="4"/>
        <v>77204</v>
      </c>
      <c r="G32" s="390"/>
      <c r="H32" s="390">
        <f t="shared" si="5"/>
        <v>77204</v>
      </c>
      <c r="I32" s="391">
        <v>2314785</v>
      </c>
      <c r="J32" s="391">
        <v>2937096</v>
      </c>
      <c r="K32" s="391"/>
      <c r="L32" s="391">
        <v>1469382</v>
      </c>
      <c r="M32" s="390">
        <f t="shared" si="6"/>
        <v>6721263</v>
      </c>
      <c r="N32" s="390">
        <f t="shared" si="7"/>
        <v>6798467</v>
      </c>
      <c r="O32" s="142">
        <f t="shared" si="8"/>
        <v>1.1356089541951149</v>
      </c>
      <c r="P32" s="370">
        <f t="shared" si="0"/>
        <v>62681</v>
      </c>
      <c r="Q32" s="366">
        <v>-1797</v>
      </c>
      <c r="R32" s="366">
        <v>64478</v>
      </c>
      <c r="S32" s="187">
        <f t="shared" si="9"/>
        <v>3781</v>
      </c>
      <c r="T32" s="366">
        <v>2766</v>
      </c>
      <c r="U32" s="366">
        <v>1015</v>
      </c>
      <c r="V32" s="367"/>
      <c r="W32" s="337">
        <v>66462</v>
      </c>
      <c r="X32" s="368"/>
      <c r="Z32" s="368">
        <f t="shared" si="2"/>
        <v>969</v>
      </c>
      <c r="AA32" s="368">
        <f t="shared" si="3"/>
        <v>65493</v>
      </c>
      <c r="AB32" s="368"/>
    </row>
    <row r="33" spans="1:28" ht="15">
      <c r="A33" s="362">
        <v>25</v>
      </c>
      <c r="B33" s="363" t="s">
        <v>45</v>
      </c>
      <c r="C33" s="369">
        <v>4</v>
      </c>
      <c r="D33" s="389">
        <f>P33</f>
        <v>24727</v>
      </c>
      <c r="E33" s="389">
        <f>S33</f>
        <v>6832</v>
      </c>
      <c r="F33" s="389">
        <f t="shared" si="4"/>
        <v>31559</v>
      </c>
      <c r="G33" s="390"/>
      <c r="H33" s="390">
        <f t="shared" si="5"/>
        <v>31559</v>
      </c>
      <c r="I33" s="391">
        <v>2352646</v>
      </c>
      <c r="J33" s="391">
        <v>3178452</v>
      </c>
      <c r="K33" s="391"/>
      <c r="L33" s="391">
        <v>883569</v>
      </c>
      <c r="M33" s="390">
        <f t="shared" si="6"/>
        <v>6414667</v>
      </c>
      <c r="N33" s="390">
        <f t="shared" si="7"/>
        <v>6446226</v>
      </c>
      <c r="O33" s="142">
        <f t="shared" si="8"/>
        <v>0.4895732790007673</v>
      </c>
      <c r="P33" s="370">
        <f t="shared" si="0"/>
        <v>24727</v>
      </c>
      <c r="Q33" s="366">
        <v>24727</v>
      </c>
      <c r="R33" s="366">
        <v>0</v>
      </c>
      <c r="S33" s="187">
        <f t="shared" si="9"/>
        <v>6832</v>
      </c>
      <c r="T33" s="366">
        <v>6832</v>
      </c>
      <c r="U33" s="366">
        <v>0</v>
      </c>
      <c r="V33" s="367"/>
      <c r="W33" s="337">
        <v>31559</v>
      </c>
      <c r="X33" s="368"/>
      <c r="Z33" s="368">
        <f t="shared" si="2"/>
        <v>31559</v>
      </c>
      <c r="AA33" s="368">
        <f t="shared" si="3"/>
        <v>0</v>
      </c>
      <c r="AB33" s="368"/>
    </row>
    <row r="34" spans="1:28" ht="15">
      <c r="A34" s="362">
        <v>26</v>
      </c>
      <c r="B34" s="363" t="s">
        <v>46</v>
      </c>
      <c r="C34" s="369">
        <v>3</v>
      </c>
      <c r="D34" s="389">
        <f>P34</f>
        <v>16818</v>
      </c>
      <c r="E34" s="389">
        <f>S34</f>
        <v>1969</v>
      </c>
      <c r="F34" s="389">
        <f t="shared" si="4"/>
        <v>18787</v>
      </c>
      <c r="G34" s="390"/>
      <c r="H34" s="390">
        <f t="shared" si="5"/>
        <v>18787</v>
      </c>
      <c r="I34" s="391">
        <v>1323885</v>
      </c>
      <c r="J34" s="391">
        <v>1136997</v>
      </c>
      <c r="K34" s="391"/>
      <c r="L34" s="391"/>
      <c r="M34" s="390">
        <f>I34+K34+J34+L34</f>
        <v>2460882</v>
      </c>
      <c r="N34" s="390">
        <f t="shared" si="7"/>
        <v>2479669</v>
      </c>
      <c r="O34" s="142">
        <f t="shared" si="8"/>
        <v>0.7576414432732756</v>
      </c>
      <c r="P34" s="370">
        <f t="shared" si="0"/>
        <v>16818</v>
      </c>
      <c r="Q34" s="366">
        <v>617</v>
      </c>
      <c r="R34" s="366">
        <v>16201</v>
      </c>
      <c r="S34" s="187">
        <f t="shared" si="9"/>
        <v>1969</v>
      </c>
      <c r="T34" s="366">
        <v>1969</v>
      </c>
      <c r="U34" s="366">
        <v>0</v>
      </c>
      <c r="V34" s="367"/>
      <c r="W34" s="337">
        <v>18787</v>
      </c>
      <c r="X34" s="368"/>
      <c r="Z34" s="368">
        <f t="shared" si="2"/>
        <v>2586</v>
      </c>
      <c r="AA34" s="368">
        <f t="shared" si="3"/>
        <v>16201</v>
      </c>
      <c r="AB34" s="368"/>
    </row>
    <row r="35" spans="1:28" ht="15.75">
      <c r="A35" s="362"/>
      <c r="B35" s="27" t="s">
        <v>47</v>
      </c>
      <c r="C35" s="362">
        <v>4</v>
      </c>
      <c r="D35" s="392">
        <f>SUM(D9:D34)</f>
        <v>3280446</v>
      </c>
      <c r="E35" s="392">
        <f>SUM(E9:E34)</f>
        <v>209052</v>
      </c>
      <c r="F35" s="392">
        <f>SUM(F9:F34)</f>
        <v>3489498</v>
      </c>
      <c r="G35" s="390">
        <f aca="true" t="shared" si="10" ref="G35:L35">SUM(G9:G34)</f>
        <v>0</v>
      </c>
      <c r="H35" s="390">
        <f t="shared" si="10"/>
        <v>3489498</v>
      </c>
      <c r="I35" s="391">
        <f t="shared" si="10"/>
        <v>103410525</v>
      </c>
      <c r="J35" s="391">
        <f t="shared" si="10"/>
        <v>71923353</v>
      </c>
      <c r="K35" s="391">
        <f t="shared" si="10"/>
        <v>1511940</v>
      </c>
      <c r="L35" s="391">
        <f t="shared" si="10"/>
        <v>12115619</v>
      </c>
      <c r="M35" s="390">
        <f>SUM(M9:M34)</f>
        <v>188961437</v>
      </c>
      <c r="N35" s="390">
        <f>SUM(N9:N34)</f>
        <v>192450935</v>
      </c>
      <c r="O35" s="142">
        <f t="shared" si="8"/>
        <v>1.8131883848732666</v>
      </c>
      <c r="P35" s="370">
        <f aca="true" t="shared" si="11" ref="P35:U35">SUM(P9:P34)</f>
        <v>3280446</v>
      </c>
      <c r="Q35" s="21">
        <f t="shared" si="11"/>
        <v>546859</v>
      </c>
      <c r="R35" s="21">
        <f t="shared" si="11"/>
        <v>2733587</v>
      </c>
      <c r="S35" s="187">
        <f t="shared" si="11"/>
        <v>209052</v>
      </c>
      <c r="T35" s="21">
        <f t="shared" si="11"/>
        <v>144486</v>
      </c>
      <c r="U35" s="187">
        <f t="shared" si="11"/>
        <v>64566</v>
      </c>
      <c r="V35" s="367"/>
      <c r="W35" s="337"/>
      <c r="Z35" s="368"/>
      <c r="AA35" s="368"/>
      <c r="AB35" s="368"/>
    </row>
    <row r="36" spans="1:28" ht="15">
      <c r="A36" s="188">
        <v>27</v>
      </c>
      <c r="B36" s="28" t="s">
        <v>48</v>
      </c>
      <c r="C36" s="188"/>
      <c r="D36" s="390"/>
      <c r="E36" s="390"/>
      <c r="F36" s="390"/>
      <c r="G36" s="390">
        <v>134090</v>
      </c>
      <c r="H36" s="390">
        <f t="shared" si="5"/>
        <v>134090</v>
      </c>
      <c r="I36" s="391">
        <v>9222550</v>
      </c>
      <c r="J36" s="391">
        <v>4093170</v>
      </c>
      <c r="K36" s="391"/>
      <c r="L36" s="391">
        <v>1194507</v>
      </c>
      <c r="M36" s="390">
        <f>I36+K36+J36+L36</f>
        <v>14510227</v>
      </c>
      <c r="N36" s="390">
        <f t="shared" si="7"/>
        <v>14644317</v>
      </c>
      <c r="O36" s="397" t="s">
        <v>130</v>
      </c>
      <c r="AB36" s="368"/>
    </row>
    <row r="37" spans="1:28" ht="15">
      <c r="A37" s="188">
        <v>28</v>
      </c>
      <c r="B37" s="28" t="s">
        <v>49</v>
      </c>
      <c r="C37" s="188"/>
      <c r="D37" s="390"/>
      <c r="E37" s="390"/>
      <c r="F37" s="390"/>
      <c r="G37" s="390">
        <v>111270</v>
      </c>
      <c r="H37" s="390">
        <f t="shared" si="5"/>
        <v>111270</v>
      </c>
      <c r="I37" s="391">
        <v>8850031</v>
      </c>
      <c r="J37" s="391">
        <v>4210266</v>
      </c>
      <c r="K37" s="391"/>
      <c r="L37" s="391">
        <v>571841</v>
      </c>
      <c r="M37" s="390">
        <f>I37+K37+J37+L37</f>
        <v>13632138</v>
      </c>
      <c r="N37" s="390">
        <f t="shared" si="7"/>
        <v>13743408</v>
      </c>
      <c r="O37" s="397" t="s">
        <v>130</v>
      </c>
      <c r="Q37" s="375"/>
      <c r="R37" s="375"/>
      <c r="S37" s="368"/>
      <c r="T37" s="368"/>
      <c r="U37" s="368"/>
      <c r="Z37" s="368"/>
      <c r="AB37" s="368"/>
    </row>
    <row r="38" spans="1:28" ht="15">
      <c r="A38" s="188"/>
      <c r="B38" s="28" t="s">
        <v>50</v>
      </c>
      <c r="C38" s="188">
        <v>4</v>
      </c>
      <c r="D38" s="390">
        <f aca="true" t="shared" si="12" ref="D38:J38">SUM(D35:D37)</f>
        <v>3280446</v>
      </c>
      <c r="E38" s="390">
        <f t="shared" si="12"/>
        <v>209052</v>
      </c>
      <c r="F38" s="390">
        <f t="shared" si="12"/>
        <v>3489498</v>
      </c>
      <c r="G38" s="390">
        <f t="shared" si="12"/>
        <v>245360</v>
      </c>
      <c r="H38" s="390">
        <f t="shared" si="12"/>
        <v>3734858</v>
      </c>
      <c r="I38" s="391">
        <f t="shared" si="12"/>
        <v>121483106</v>
      </c>
      <c r="J38" s="391">
        <f t="shared" si="12"/>
        <v>80226789</v>
      </c>
      <c r="K38" s="391">
        <f>SUM(K35:K37)</f>
        <v>1511940</v>
      </c>
      <c r="L38" s="391">
        <f>SUM(L35:L37)</f>
        <v>13881967</v>
      </c>
      <c r="M38" s="390">
        <f>SUM(M35:M37)</f>
        <v>217103802</v>
      </c>
      <c r="N38" s="390">
        <f>SUM(N35:N37)</f>
        <v>220838660</v>
      </c>
      <c r="O38" s="142">
        <f>F38/N38*100</f>
        <v>1.580111924243699</v>
      </c>
      <c r="Q38" s="375"/>
      <c r="S38" s="368"/>
      <c r="T38" s="368"/>
      <c r="U38" s="368"/>
      <c r="Z38" s="368"/>
      <c r="AA38" s="368"/>
      <c r="AB38" s="368"/>
    </row>
    <row r="39" spans="1:28" ht="15">
      <c r="A39" s="28" t="s">
        <v>51</v>
      </c>
      <c r="B39" s="376"/>
      <c r="C39" s="377"/>
      <c r="D39" s="393">
        <f>D38/$N$38*100</f>
        <v>1.48544915097746</v>
      </c>
      <c r="E39" s="393">
        <f aca="true" t="shared" si="13" ref="E39:N39">E38/$N$38*100</f>
        <v>0.0946627732662388</v>
      </c>
      <c r="F39" s="393">
        <f t="shared" si="13"/>
        <v>1.580111924243699</v>
      </c>
      <c r="G39" s="393">
        <f t="shared" si="13"/>
        <v>0.111103735188395</v>
      </c>
      <c r="H39" s="393">
        <f t="shared" si="13"/>
        <v>1.6912156594320942</v>
      </c>
      <c r="I39" s="393">
        <f t="shared" si="13"/>
        <v>55.009890931234594</v>
      </c>
      <c r="J39" s="393">
        <f t="shared" si="13"/>
        <v>36.32823573553652</v>
      </c>
      <c r="K39" s="393">
        <f t="shared" si="13"/>
        <v>0.6846355615452475</v>
      </c>
      <c r="L39" s="393">
        <f t="shared" si="13"/>
        <v>6.2860221122515405</v>
      </c>
      <c r="M39" s="393">
        <f t="shared" si="13"/>
        <v>98.3087843405679</v>
      </c>
      <c r="N39" s="393">
        <f t="shared" si="13"/>
        <v>100</v>
      </c>
      <c r="O39" s="378"/>
      <c r="Z39" s="368"/>
      <c r="AA39" s="368"/>
      <c r="AB39" s="368"/>
    </row>
    <row r="40" spans="1:17" ht="15">
      <c r="A40" s="165"/>
      <c r="B40" s="379"/>
      <c r="C40" s="380"/>
      <c r="D40" s="394"/>
      <c r="E40" s="394"/>
      <c r="F40" s="394"/>
      <c r="G40" s="394"/>
      <c r="H40" s="394"/>
      <c r="I40" s="395"/>
      <c r="J40" s="394"/>
      <c r="K40" s="394"/>
      <c r="L40" s="394"/>
      <c r="M40" s="394"/>
      <c r="N40" s="394"/>
      <c r="O40" s="381"/>
      <c r="Q40" s="368"/>
    </row>
    <row r="41" spans="1:15" ht="15">
      <c r="A41" s="28" t="str">
        <f>'M30.06.12'!A42</f>
        <v>Conn. As on 31.05.2012</v>
      </c>
      <c r="B41" s="376"/>
      <c r="C41" s="377">
        <v>4</v>
      </c>
      <c r="D41" s="396">
        <v>3372883</v>
      </c>
      <c r="E41" s="390">
        <v>212457</v>
      </c>
      <c r="F41" s="390">
        <v>3585340</v>
      </c>
      <c r="G41" s="396">
        <v>245360</v>
      </c>
      <c r="H41" s="390">
        <v>3830700</v>
      </c>
      <c r="I41" s="391">
        <v>122150464</v>
      </c>
      <c r="J41" s="396">
        <v>81537487</v>
      </c>
      <c r="K41" s="396">
        <v>1517214</v>
      </c>
      <c r="L41" s="396">
        <v>16262387</v>
      </c>
      <c r="M41" s="396">
        <v>221467552</v>
      </c>
      <c r="N41" s="390">
        <v>225298252</v>
      </c>
      <c r="O41" s="153">
        <f>F41/N41*100</f>
        <v>1.5913749743606531</v>
      </c>
    </row>
    <row r="42" spans="1:15" ht="15">
      <c r="A42" s="28" t="str">
        <f>'M30.06.12'!A43</f>
        <v>Addition during Jun 2012</v>
      </c>
      <c r="B42" s="382"/>
      <c r="C42" s="383">
        <v>3</v>
      </c>
      <c r="D42" s="396">
        <f>D38-D41</f>
        <v>-92437</v>
      </c>
      <c r="E42" s="396">
        <f>E38-E41</f>
        <v>-3405</v>
      </c>
      <c r="F42" s="396">
        <f>F38-F41</f>
        <v>-95842</v>
      </c>
      <c r="G42" s="396">
        <f>G38-G41</f>
        <v>0</v>
      </c>
      <c r="H42" s="396">
        <f>H38-H41</f>
        <v>-95842</v>
      </c>
      <c r="I42" s="396">
        <f aca="true" t="shared" si="14" ref="I42:N42">I38-I41</f>
        <v>-667358</v>
      </c>
      <c r="J42" s="396">
        <f t="shared" si="14"/>
        <v>-1310698</v>
      </c>
      <c r="K42" s="396">
        <f t="shared" si="14"/>
        <v>-5274</v>
      </c>
      <c r="L42" s="396">
        <f t="shared" si="14"/>
        <v>-2380420</v>
      </c>
      <c r="M42" s="396">
        <f>M38-M41</f>
        <v>-4363750</v>
      </c>
      <c r="N42" s="396">
        <f t="shared" si="14"/>
        <v>-4459592</v>
      </c>
      <c r="O42" s="438" t="s">
        <v>130</v>
      </c>
    </row>
    <row r="43" spans="1:15" ht="15">
      <c r="A43" s="28" t="str">
        <f>'M30.06.12'!A44</f>
        <v>Conn. As on 31.03.2012</v>
      </c>
      <c r="B43" s="382"/>
      <c r="C43" s="383">
        <v>4</v>
      </c>
      <c r="D43" s="390">
        <v>3785997</v>
      </c>
      <c r="E43" s="390">
        <v>217917</v>
      </c>
      <c r="F43" s="390">
        <f>SUM(D43:E43)</f>
        <v>4003914</v>
      </c>
      <c r="G43" s="390">
        <v>250911</v>
      </c>
      <c r="H43" s="390">
        <v>4254825</v>
      </c>
      <c r="I43" s="391">
        <v>121205156</v>
      </c>
      <c r="J43" s="391">
        <v>81745797</v>
      </c>
      <c r="K43" s="391">
        <v>1331392</v>
      </c>
      <c r="L43" s="391">
        <v>15803039</v>
      </c>
      <c r="M43" s="396">
        <v>220085384</v>
      </c>
      <c r="N43" s="390">
        <v>224340209</v>
      </c>
      <c r="O43" s="153">
        <f>F43/N43*100</f>
        <v>1.7847509449364913</v>
      </c>
    </row>
    <row r="44" spans="1:15" ht="15">
      <c r="A44" s="28" t="str">
        <f>'M30.06.12'!A45</f>
        <v>Addition during 2012-13</v>
      </c>
      <c r="B44" s="384"/>
      <c r="C44" s="385">
        <v>4</v>
      </c>
      <c r="D44" s="396">
        <f>D38-D43</f>
        <v>-505551</v>
      </c>
      <c r="E44" s="396">
        <f>E38-E43</f>
        <v>-8865</v>
      </c>
      <c r="F44" s="396">
        <f>F38-F43</f>
        <v>-514416</v>
      </c>
      <c r="G44" s="396">
        <f>G38-G43</f>
        <v>-5551</v>
      </c>
      <c r="H44" s="396">
        <f aca="true" t="shared" si="15" ref="H44:M44">H38-H43</f>
        <v>-519967</v>
      </c>
      <c r="I44" s="396">
        <f t="shared" si="15"/>
        <v>277950</v>
      </c>
      <c r="J44" s="396">
        <f t="shared" si="15"/>
        <v>-1519008</v>
      </c>
      <c r="K44" s="396">
        <f t="shared" si="15"/>
        <v>180548</v>
      </c>
      <c r="L44" s="396">
        <f t="shared" si="15"/>
        <v>-1921072</v>
      </c>
      <c r="M44" s="396">
        <f t="shared" si="15"/>
        <v>-2981582</v>
      </c>
      <c r="N44" s="396">
        <f>N38-N43</f>
        <v>-3501549</v>
      </c>
      <c r="O44" s="438" t="s">
        <v>130</v>
      </c>
    </row>
    <row r="45" spans="2:15" ht="15">
      <c r="B45" s="34"/>
      <c r="C45" s="34"/>
      <c r="I45" s="386"/>
      <c r="M45" s="75"/>
      <c r="O45" s="75"/>
    </row>
    <row r="46" spans="2:7" ht="15">
      <c r="B46" s="34"/>
      <c r="C46" s="34"/>
      <c r="D46" s="368"/>
      <c r="E46" s="368"/>
      <c r="F46" s="368"/>
      <c r="G46" s="368"/>
    </row>
    <row r="47" spans="2:9" ht="15">
      <c r="B47" s="34"/>
      <c r="C47" s="34"/>
      <c r="D47" s="368"/>
      <c r="E47" s="368"/>
      <c r="F47" s="368"/>
      <c r="I47" s="387"/>
    </row>
    <row r="48" spans="2:16" ht="15.75">
      <c r="B48" s="34"/>
      <c r="C48" s="34"/>
      <c r="D48" s="368"/>
      <c r="E48" s="368"/>
      <c r="F48" s="368"/>
      <c r="M48" s="368"/>
      <c r="P48" s="29"/>
    </row>
    <row r="49" spans="2:9" ht="15">
      <c r="B49" s="34"/>
      <c r="C49" s="34"/>
      <c r="D49" s="368"/>
      <c r="E49" s="368"/>
      <c r="F49" s="368"/>
      <c r="G49" s="368"/>
      <c r="I49" s="387"/>
    </row>
    <row r="50" ht="15">
      <c r="I50" s="387"/>
    </row>
  </sheetData>
  <sheetProtection/>
  <mergeCells count="18">
    <mergeCell ref="I7:I8"/>
    <mergeCell ref="K7:K8"/>
    <mergeCell ref="I6:M6"/>
    <mergeCell ref="A6:A8"/>
    <mergeCell ref="B6:B8"/>
    <mergeCell ref="C6:C8"/>
    <mergeCell ref="H7:H8"/>
    <mergeCell ref="D6:H6"/>
    <mergeCell ref="D7:F7"/>
    <mergeCell ref="G7:G8"/>
    <mergeCell ref="P6:U6"/>
    <mergeCell ref="P7:R7"/>
    <mergeCell ref="S7:U7"/>
    <mergeCell ref="N6:N8"/>
    <mergeCell ref="O6:O8"/>
    <mergeCell ref="M7:M8"/>
    <mergeCell ref="L7:L8"/>
    <mergeCell ref="J7:J8"/>
  </mergeCells>
  <conditionalFormatting sqref="O10:O34">
    <cfRule type="top10" priority="1" dxfId="1" stopIfTrue="1" rank="3" bottom="1"/>
    <cfRule type="top10" priority="2" dxfId="0" stopIfTrue="1" rank="3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8" hidden="1" customWidth="1"/>
    <col min="8" max="8" width="10.28125" style="2" customWidth="1"/>
    <col min="9" max="9" width="10.57421875" style="2" customWidth="1"/>
    <col min="10" max="10" width="13.28125" style="2" bestFit="1" customWidth="1"/>
    <col min="11" max="11" width="10.140625" style="2" customWidth="1"/>
    <col min="12" max="12" width="10.8515625" style="2" customWidth="1"/>
    <col min="13" max="13" width="11.28125" style="2" customWidth="1"/>
    <col min="14" max="14" width="11.57421875" style="2" customWidth="1"/>
    <col min="15" max="15" width="11.00390625" style="2" customWidth="1"/>
    <col min="16" max="17" width="11.8515625" style="2" bestFit="1" customWidth="1"/>
    <col min="18" max="18" width="10.140625" style="2" bestFit="1" customWidth="1"/>
    <col min="19" max="19" width="13.28125" style="2" customWidth="1"/>
    <col min="20" max="20" width="14.7109375" style="2" customWidth="1"/>
    <col min="21" max="16384" width="9.140625" style="2" customWidth="1"/>
  </cols>
  <sheetData>
    <row r="1" ht="15">
      <c r="N1" s="77" t="s">
        <v>156</v>
      </c>
    </row>
    <row r="2" spans="2:9" ht="14.25">
      <c r="B2" s="2" t="str">
        <f>'WLL30.06.12'!B2</f>
        <v>No. 1-2(1)/Market Share/2012-CP&amp;M </v>
      </c>
      <c r="I2" s="2" t="str">
        <f>'WLL30.06.12'!I2</f>
        <v>Dated:26th July 2012.</v>
      </c>
    </row>
    <row r="3" ht="9" customHeight="1"/>
    <row r="4" spans="2:3" ht="15.75">
      <c r="B4" s="29" t="s">
        <v>218</v>
      </c>
      <c r="C4" s="29"/>
    </row>
    <row r="5" spans="4:13" ht="15">
      <c r="D5" s="91">
        <v>1</v>
      </c>
      <c r="E5" s="91">
        <v>2</v>
      </c>
      <c r="F5" s="91"/>
      <c r="G5" s="99">
        <v>3</v>
      </c>
      <c r="H5" s="91">
        <v>3</v>
      </c>
      <c r="I5" s="91">
        <v>4</v>
      </c>
      <c r="J5" s="91">
        <v>5</v>
      </c>
      <c r="K5" s="91">
        <v>6</v>
      </c>
      <c r="L5" s="91">
        <v>7</v>
      </c>
      <c r="M5" s="54"/>
    </row>
    <row r="6" spans="1:18" ht="14.25">
      <c r="A6" s="466" t="s">
        <v>19</v>
      </c>
      <c r="B6" s="466" t="s">
        <v>20</v>
      </c>
      <c r="C6" s="17" t="s">
        <v>18</v>
      </c>
      <c r="D6" s="112"/>
      <c r="E6" s="18"/>
      <c r="F6" s="18"/>
      <c r="G6" s="100"/>
      <c r="H6" s="18"/>
      <c r="I6" s="18"/>
      <c r="J6" s="18"/>
      <c r="K6" s="18"/>
      <c r="L6" s="18"/>
      <c r="M6" s="18"/>
      <c r="N6" s="19"/>
      <c r="O6" s="537" t="s">
        <v>120</v>
      </c>
      <c r="P6" s="551" t="s">
        <v>1</v>
      </c>
      <c r="Q6" s="551"/>
      <c r="R6" s="551"/>
    </row>
    <row r="7" spans="1:18" ht="12.75" customHeight="1">
      <c r="A7" s="466"/>
      <c r="B7" s="466"/>
      <c r="C7" s="563" t="s">
        <v>118</v>
      </c>
      <c r="D7" s="535" t="s">
        <v>96</v>
      </c>
      <c r="E7" s="562" t="s">
        <v>2</v>
      </c>
      <c r="F7" s="534" t="s">
        <v>52</v>
      </c>
      <c r="G7" s="560" t="s">
        <v>17</v>
      </c>
      <c r="H7" s="518" t="s">
        <v>123</v>
      </c>
      <c r="I7" s="556" t="s">
        <v>15</v>
      </c>
      <c r="J7" s="556" t="s">
        <v>16</v>
      </c>
      <c r="K7" s="558" t="s">
        <v>192</v>
      </c>
      <c r="L7" s="558" t="s">
        <v>193</v>
      </c>
      <c r="M7" s="559" t="s">
        <v>53</v>
      </c>
      <c r="N7" s="467" t="s">
        <v>57</v>
      </c>
      <c r="O7" s="538"/>
      <c r="P7" s="551"/>
      <c r="Q7" s="551"/>
      <c r="R7" s="551"/>
    </row>
    <row r="8" spans="1:18" ht="48" customHeight="1">
      <c r="A8" s="466"/>
      <c r="B8" s="466"/>
      <c r="C8" s="516"/>
      <c r="D8" s="561"/>
      <c r="E8" s="467"/>
      <c r="F8" s="535"/>
      <c r="G8" s="556"/>
      <c r="H8" s="520"/>
      <c r="I8" s="557"/>
      <c r="J8" s="557"/>
      <c r="K8" s="557"/>
      <c r="L8" s="557"/>
      <c r="M8" s="559"/>
      <c r="N8" s="467"/>
      <c r="O8" s="539"/>
      <c r="P8" s="52" t="s">
        <v>47</v>
      </c>
      <c r="Q8" s="45" t="s">
        <v>87</v>
      </c>
      <c r="R8" s="434" t="s">
        <v>88</v>
      </c>
    </row>
    <row r="9" spans="1:25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1"/>
      <c r="H9" s="8"/>
      <c r="I9" s="8"/>
      <c r="J9" s="8"/>
      <c r="K9" s="8"/>
      <c r="L9" s="8"/>
      <c r="M9" s="16"/>
      <c r="N9" s="8">
        <f aca="true" t="shared" si="0" ref="N9:N37">M9+F9</f>
        <v>0</v>
      </c>
      <c r="O9" s="8"/>
      <c r="P9" s="8">
        <f>Q9+R9</f>
        <v>14726</v>
      </c>
      <c r="Q9" s="349">
        <v>8512</v>
      </c>
      <c r="R9" s="349">
        <v>6214</v>
      </c>
      <c r="T9" s="2">
        <v>14726</v>
      </c>
      <c r="Y9" s="2">
        <v>85.60482966824058</v>
      </c>
    </row>
    <row r="10" spans="1:25" ht="14.25">
      <c r="A10" s="5">
        <v>2</v>
      </c>
      <c r="B10" s="6" t="s">
        <v>22</v>
      </c>
      <c r="C10" s="86">
        <v>1</v>
      </c>
      <c r="D10" s="8">
        <f>P10</f>
        <v>1922974</v>
      </c>
      <c r="E10" s="8"/>
      <c r="F10" s="8">
        <f aca="true" t="shared" si="1" ref="F10:F37">SUM(D10:E10)</f>
        <v>1922974</v>
      </c>
      <c r="G10" s="71">
        <v>125433</v>
      </c>
      <c r="H10" s="71">
        <f>G10</f>
        <v>125433</v>
      </c>
      <c r="I10" s="71">
        <v>88488</v>
      </c>
      <c r="J10" s="71">
        <v>174947</v>
      </c>
      <c r="K10" s="8"/>
      <c r="L10" s="8"/>
      <c r="M10" s="8">
        <f>L10+J10+I10+K10+H10</f>
        <v>388868</v>
      </c>
      <c r="N10" s="8">
        <f t="shared" si="0"/>
        <v>2311842</v>
      </c>
      <c r="O10" s="139">
        <f>D10/N10*100</f>
        <v>83.17930031550598</v>
      </c>
      <c r="P10" s="8">
        <f aca="true" t="shared" si="2" ref="P10:P34">Q10+R10</f>
        <v>1922974</v>
      </c>
      <c r="Q10" s="349">
        <v>1259615</v>
      </c>
      <c r="R10" s="349">
        <v>663359</v>
      </c>
      <c r="T10" s="2">
        <v>1922974</v>
      </c>
      <c r="Y10" s="2">
        <v>99.80086852457846</v>
      </c>
    </row>
    <row r="11" spans="1:25" ht="14.25">
      <c r="A11" s="5">
        <v>3</v>
      </c>
      <c r="B11" s="6" t="s">
        <v>23</v>
      </c>
      <c r="C11" s="86">
        <v>1</v>
      </c>
      <c r="D11" s="8">
        <f>P11</f>
        <v>199830</v>
      </c>
      <c r="E11" s="8"/>
      <c r="F11" s="8">
        <f t="shared" si="1"/>
        <v>199830</v>
      </c>
      <c r="G11" s="71"/>
      <c r="H11" s="71">
        <f>G11</f>
        <v>0</v>
      </c>
      <c r="I11" s="71">
        <v>0</v>
      </c>
      <c r="J11" s="71">
        <v>2665</v>
      </c>
      <c r="K11" s="8"/>
      <c r="L11" s="8"/>
      <c r="M11" s="8">
        <f aca="true" t="shared" si="3" ref="M11:M37">L11+J11+I11+K11+H11</f>
        <v>2665</v>
      </c>
      <c r="N11" s="8">
        <f t="shared" si="0"/>
        <v>202495</v>
      </c>
      <c r="O11" s="139">
        <f aca="true" t="shared" si="4" ref="O11:O37">D11/N11*100</f>
        <v>98.6839181214351</v>
      </c>
      <c r="P11" s="8">
        <f t="shared" si="2"/>
        <v>199830</v>
      </c>
      <c r="Q11" s="349">
        <v>159026</v>
      </c>
      <c r="R11" s="349">
        <v>40804</v>
      </c>
      <c r="T11" s="2">
        <v>199830</v>
      </c>
      <c r="Y11" s="2">
        <v>99.29410131832813</v>
      </c>
    </row>
    <row r="12" spans="1:25" ht="14.25">
      <c r="A12" s="5">
        <v>4</v>
      </c>
      <c r="B12" s="6" t="s">
        <v>24</v>
      </c>
      <c r="C12" s="86">
        <v>1</v>
      </c>
      <c r="D12" s="8">
        <f>P12+P18</f>
        <v>544975</v>
      </c>
      <c r="E12" s="8"/>
      <c r="F12" s="8">
        <f t="shared" si="1"/>
        <v>544975</v>
      </c>
      <c r="G12" s="71"/>
      <c r="H12" s="71">
        <f aca="true" t="shared" si="5" ref="H12:H37">G12</f>
        <v>0</v>
      </c>
      <c r="I12" s="71">
        <v>4902</v>
      </c>
      <c r="J12" s="71">
        <v>10909</v>
      </c>
      <c r="K12" s="8"/>
      <c r="L12" s="8"/>
      <c r="M12" s="8">
        <f t="shared" si="3"/>
        <v>15811</v>
      </c>
      <c r="N12" s="8">
        <f t="shared" si="0"/>
        <v>560786</v>
      </c>
      <c r="O12" s="139">
        <f t="shared" si="4"/>
        <v>97.180564422079</v>
      </c>
      <c r="P12" s="8">
        <f t="shared" si="2"/>
        <v>380507</v>
      </c>
      <c r="Q12" s="349">
        <v>232698</v>
      </c>
      <c r="R12" s="349">
        <v>147809</v>
      </c>
      <c r="T12" s="2">
        <v>380507</v>
      </c>
      <c r="Y12" s="2">
        <v>89.63273485884523</v>
      </c>
    </row>
    <row r="13" spans="1:25" ht="14.25">
      <c r="A13" s="5">
        <v>5</v>
      </c>
      <c r="B13" s="6" t="s">
        <v>25</v>
      </c>
      <c r="C13" s="86"/>
      <c r="D13" s="8"/>
      <c r="E13" s="8"/>
      <c r="F13" s="8">
        <f t="shared" si="1"/>
        <v>0</v>
      </c>
      <c r="G13" s="71">
        <v>55299</v>
      </c>
      <c r="H13" s="71"/>
      <c r="I13" s="71"/>
      <c r="J13" s="71"/>
      <c r="K13" s="8"/>
      <c r="L13" s="8"/>
      <c r="M13" s="8">
        <f t="shared" si="3"/>
        <v>0</v>
      </c>
      <c r="N13" s="8">
        <f t="shared" si="0"/>
        <v>0</v>
      </c>
      <c r="O13" s="139"/>
      <c r="P13" s="8">
        <f t="shared" si="2"/>
        <v>144114</v>
      </c>
      <c r="Q13" s="349">
        <v>123061</v>
      </c>
      <c r="R13" s="349">
        <v>21053</v>
      </c>
      <c r="T13" s="2">
        <v>144114</v>
      </c>
      <c r="Y13" s="2">
        <v>95.65037645182001</v>
      </c>
    </row>
    <row r="14" spans="1:25" ht="14.25">
      <c r="A14" s="5">
        <v>6</v>
      </c>
      <c r="B14" s="6" t="s">
        <v>26</v>
      </c>
      <c r="C14" s="86">
        <v>1</v>
      </c>
      <c r="D14" s="8">
        <f>P14</f>
        <v>1580732</v>
      </c>
      <c r="E14" s="8"/>
      <c r="F14" s="8">
        <f t="shared" si="1"/>
        <v>1580732</v>
      </c>
      <c r="G14" s="71">
        <v>55292</v>
      </c>
      <c r="H14" s="71">
        <f t="shared" si="5"/>
        <v>55292</v>
      </c>
      <c r="I14" s="71">
        <v>107459</v>
      </c>
      <c r="J14" s="71">
        <v>65515</v>
      </c>
      <c r="K14" s="8"/>
      <c r="L14" s="8"/>
      <c r="M14" s="8">
        <f t="shared" si="3"/>
        <v>228266</v>
      </c>
      <c r="N14" s="8">
        <f t="shared" si="0"/>
        <v>1808998</v>
      </c>
      <c r="O14" s="139">
        <f t="shared" si="4"/>
        <v>87.38163336830665</v>
      </c>
      <c r="P14" s="8">
        <f t="shared" si="2"/>
        <v>1580732</v>
      </c>
      <c r="Q14" s="349">
        <v>1212876</v>
      </c>
      <c r="R14" s="349">
        <v>367856</v>
      </c>
      <c r="T14" s="2">
        <v>1580732</v>
      </c>
      <c r="Y14" s="2">
        <v>98.70950073495302</v>
      </c>
    </row>
    <row r="15" spans="1:25" ht="14.25">
      <c r="A15" s="5">
        <v>7</v>
      </c>
      <c r="B15" s="6" t="s">
        <v>27</v>
      </c>
      <c r="C15" s="86">
        <v>1</v>
      </c>
      <c r="D15" s="8">
        <f>P15</f>
        <v>532725</v>
      </c>
      <c r="E15" s="8"/>
      <c r="F15" s="8">
        <f t="shared" si="1"/>
        <v>532725</v>
      </c>
      <c r="G15" s="71">
        <v>23903</v>
      </c>
      <c r="H15" s="71">
        <f t="shared" si="5"/>
        <v>23903</v>
      </c>
      <c r="I15" s="71">
        <v>4993</v>
      </c>
      <c r="J15" s="71">
        <v>22679</v>
      </c>
      <c r="K15" s="8"/>
      <c r="L15" s="8"/>
      <c r="M15" s="8">
        <f t="shared" si="3"/>
        <v>51575</v>
      </c>
      <c r="N15" s="8">
        <f t="shared" si="0"/>
        <v>584300</v>
      </c>
      <c r="O15" s="139">
        <f t="shared" si="4"/>
        <v>91.17319869929831</v>
      </c>
      <c r="P15" s="8">
        <f t="shared" si="2"/>
        <v>532725</v>
      </c>
      <c r="Q15" s="349">
        <v>353418</v>
      </c>
      <c r="R15" s="349">
        <v>179307</v>
      </c>
      <c r="T15" s="2">
        <v>532725</v>
      </c>
      <c r="Y15" s="2">
        <v>99.97113064460531</v>
      </c>
    </row>
    <row r="16" spans="1:25" ht="14.25">
      <c r="A16" s="5">
        <v>8</v>
      </c>
      <c r="B16" s="6" t="s">
        <v>28</v>
      </c>
      <c r="C16" s="86">
        <v>1</v>
      </c>
      <c r="D16" s="8">
        <f>P16</f>
        <v>296623</v>
      </c>
      <c r="E16" s="8"/>
      <c r="F16" s="8">
        <f t="shared" si="1"/>
        <v>296623</v>
      </c>
      <c r="G16" s="71"/>
      <c r="H16" s="71">
        <f t="shared" si="5"/>
        <v>0</v>
      </c>
      <c r="I16" s="71">
        <v>4462</v>
      </c>
      <c r="J16" s="71">
        <v>2063</v>
      </c>
      <c r="K16" s="8"/>
      <c r="L16" s="8"/>
      <c r="M16" s="8">
        <f t="shared" si="3"/>
        <v>6525</v>
      </c>
      <c r="N16" s="8">
        <f t="shared" si="0"/>
        <v>303148</v>
      </c>
      <c r="O16" s="139">
        <f t="shared" si="4"/>
        <v>97.84758599759853</v>
      </c>
      <c r="P16" s="8">
        <f t="shared" si="2"/>
        <v>296623</v>
      </c>
      <c r="Q16" s="349">
        <v>61250</v>
      </c>
      <c r="R16" s="349">
        <v>235373</v>
      </c>
      <c r="T16" s="2">
        <v>296623</v>
      </c>
      <c r="Y16" s="2">
        <v>75.71221873871875</v>
      </c>
    </row>
    <row r="17" spans="1:25" ht="14.25">
      <c r="A17" s="5">
        <v>9</v>
      </c>
      <c r="B17" s="6" t="s">
        <v>29</v>
      </c>
      <c r="C17" s="86">
        <v>1</v>
      </c>
      <c r="D17" s="8">
        <f>P17</f>
        <v>202242</v>
      </c>
      <c r="E17" s="8"/>
      <c r="F17" s="8">
        <f t="shared" si="1"/>
        <v>202242</v>
      </c>
      <c r="G17" s="71"/>
      <c r="H17" s="71">
        <f t="shared" si="5"/>
        <v>0</v>
      </c>
      <c r="I17" s="71">
        <v>0</v>
      </c>
      <c r="J17" s="71">
        <v>340</v>
      </c>
      <c r="K17" s="8"/>
      <c r="L17" s="8"/>
      <c r="M17" s="8">
        <f t="shared" si="3"/>
        <v>340</v>
      </c>
      <c r="N17" s="8">
        <f t="shared" si="0"/>
        <v>202582</v>
      </c>
      <c r="O17" s="139">
        <f t="shared" si="4"/>
        <v>99.83216672754736</v>
      </c>
      <c r="P17" s="8">
        <f t="shared" si="2"/>
        <v>202242</v>
      </c>
      <c r="Q17" s="349">
        <v>164101</v>
      </c>
      <c r="R17" s="349">
        <v>38141</v>
      </c>
      <c r="T17" s="2">
        <v>202242</v>
      </c>
      <c r="Y17" s="2">
        <v>96.67962101031165</v>
      </c>
    </row>
    <row r="18" spans="1:25" ht="14.25">
      <c r="A18" s="5">
        <v>10</v>
      </c>
      <c r="B18" s="6" t="s">
        <v>30</v>
      </c>
      <c r="C18" s="86"/>
      <c r="D18" s="8"/>
      <c r="E18" s="8"/>
      <c r="F18" s="8">
        <f t="shared" si="1"/>
        <v>0</v>
      </c>
      <c r="G18" s="71"/>
      <c r="H18" s="71">
        <f t="shared" si="5"/>
        <v>0</v>
      </c>
      <c r="I18" s="71"/>
      <c r="J18" s="71"/>
      <c r="K18" s="8"/>
      <c r="L18" s="8"/>
      <c r="M18" s="8">
        <f t="shared" si="3"/>
        <v>0</v>
      </c>
      <c r="N18" s="8">
        <f t="shared" si="0"/>
        <v>0</v>
      </c>
      <c r="O18" s="139"/>
      <c r="P18" s="8">
        <f t="shared" si="2"/>
        <v>164468</v>
      </c>
      <c r="Q18" s="349">
        <v>147100</v>
      </c>
      <c r="R18" s="349">
        <v>17368</v>
      </c>
      <c r="T18" s="2">
        <v>164468</v>
      </c>
      <c r="Y18" s="2">
        <v>78.24355311618743</v>
      </c>
    </row>
    <row r="19" spans="1:25" ht="14.25">
      <c r="A19" s="5">
        <v>11</v>
      </c>
      <c r="B19" s="6" t="s">
        <v>31</v>
      </c>
      <c r="C19" s="86">
        <v>1</v>
      </c>
      <c r="D19" s="8">
        <f>P19</f>
        <v>1731473</v>
      </c>
      <c r="E19" s="8"/>
      <c r="F19" s="8">
        <f t="shared" si="1"/>
        <v>1731473</v>
      </c>
      <c r="G19" s="71">
        <v>490790</v>
      </c>
      <c r="H19" s="71">
        <f t="shared" si="5"/>
        <v>490790</v>
      </c>
      <c r="I19" s="71">
        <v>111119</v>
      </c>
      <c r="J19" s="71">
        <v>128486</v>
      </c>
      <c r="K19" s="8"/>
      <c r="L19" s="8"/>
      <c r="M19" s="8">
        <f t="shared" si="3"/>
        <v>730395</v>
      </c>
      <c r="N19" s="8">
        <f t="shared" si="0"/>
        <v>2461868</v>
      </c>
      <c r="O19" s="139">
        <f t="shared" si="4"/>
        <v>70.33167497201312</v>
      </c>
      <c r="P19" s="8">
        <f t="shared" si="2"/>
        <v>1731473</v>
      </c>
      <c r="Q19" s="349">
        <v>1317400</v>
      </c>
      <c r="R19" s="349">
        <v>414073</v>
      </c>
      <c r="T19" s="2">
        <v>1731473</v>
      </c>
      <c r="Y19" s="2">
        <v>89.60746703418836</v>
      </c>
    </row>
    <row r="20" spans="1:25" ht="14.25">
      <c r="A20" s="5">
        <v>12</v>
      </c>
      <c r="B20" s="6" t="s">
        <v>32</v>
      </c>
      <c r="C20" s="86">
        <v>1</v>
      </c>
      <c r="D20" s="8">
        <f>P20</f>
        <v>3041951</v>
      </c>
      <c r="E20" s="8"/>
      <c r="F20" s="8">
        <f t="shared" si="1"/>
        <v>3041951</v>
      </c>
      <c r="G20" s="71">
        <v>55809</v>
      </c>
      <c r="H20" s="71">
        <f>G20</f>
        <v>55809</v>
      </c>
      <c r="I20" s="71">
        <v>56356</v>
      </c>
      <c r="J20" s="71">
        <v>12412</v>
      </c>
      <c r="K20" s="8"/>
      <c r="L20" s="8"/>
      <c r="M20" s="8">
        <f t="shared" si="3"/>
        <v>124577</v>
      </c>
      <c r="N20" s="8">
        <f t="shared" si="0"/>
        <v>3166528</v>
      </c>
      <c r="O20" s="139">
        <f t="shared" si="4"/>
        <v>96.06581719788993</v>
      </c>
      <c r="P20" s="8">
        <f t="shared" si="2"/>
        <v>3041951</v>
      </c>
      <c r="Q20" s="349">
        <v>942939</v>
      </c>
      <c r="R20" s="349">
        <v>2099012</v>
      </c>
      <c r="T20" s="2">
        <v>3041951</v>
      </c>
      <c r="Y20" s="2">
        <v>99.97456889684165</v>
      </c>
    </row>
    <row r="21" spans="1:25" ht="14.25">
      <c r="A21" s="5">
        <v>13</v>
      </c>
      <c r="B21" s="6" t="s">
        <v>33</v>
      </c>
      <c r="C21" s="86">
        <v>1</v>
      </c>
      <c r="D21" s="8">
        <f>P21+P13</f>
        <v>838846</v>
      </c>
      <c r="E21" s="8"/>
      <c r="F21" s="8">
        <f t="shared" si="1"/>
        <v>838846</v>
      </c>
      <c r="G21" s="71">
        <v>186015</v>
      </c>
      <c r="H21" s="71">
        <f>G21+G13</f>
        <v>241314</v>
      </c>
      <c r="I21" s="71">
        <v>33013</v>
      </c>
      <c r="J21" s="71">
        <v>12965</v>
      </c>
      <c r="K21" s="8"/>
      <c r="L21" s="8"/>
      <c r="M21" s="8">
        <f t="shared" si="3"/>
        <v>287292</v>
      </c>
      <c r="N21" s="8">
        <f t="shared" si="0"/>
        <v>1126138</v>
      </c>
      <c r="O21" s="139">
        <f t="shared" si="4"/>
        <v>74.48873939073187</v>
      </c>
      <c r="P21" s="8">
        <f t="shared" si="2"/>
        <v>694732</v>
      </c>
      <c r="Q21" s="349">
        <v>556179</v>
      </c>
      <c r="R21" s="349">
        <v>138553</v>
      </c>
      <c r="T21" s="2">
        <v>694732</v>
      </c>
      <c r="Y21" s="2">
        <v>98.60322263014092</v>
      </c>
    </row>
    <row r="22" spans="1:25" ht="14.25">
      <c r="A22" s="5">
        <v>14</v>
      </c>
      <c r="B22" s="6" t="s">
        <v>34</v>
      </c>
      <c r="C22" s="86">
        <v>1</v>
      </c>
      <c r="D22" s="8">
        <f>P22</f>
        <v>2215255</v>
      </c>
      <c r="E22" s="8"/>
      <c r="F22" s="8">
        <f t="shared" si="1"/>
        <v>2215255</v>
      </c>
      <c r="G22" s="71">
        <v>70178</v>
      </c>
      <c r="H22" s="71">
        <f t="shared" si="5"/>
        <v>70178</v>
      </c>
      <c r="I22" s="71">
        <v>101732</v>
      </c>
      <c r="J22" s="71">
        <v>238307</v>
      </c>
      <c r="K22" s="8"/>
      <c r="L22" s="8"/>
      <c r="M22" s="8">
        <f t="shared" si="3"/>
        <v>410217</v>
      </c>
      <c r="N22" s="8">
        <f t="shared" si="0"/>
        <v>2625472</v>
      </c>
      <c r="O22" s="139">
        <f t="shared" si="4"/>
        <v>84.37549514906271</v>
      </c>
      <c r="P22" s="8">
        <f t="shared" si="2"/>
        <v>2215255</v>
      </c>
      <c r="Q22" s="349">
        <v>1584481</v>
      </c>
      <c r="R22" s="349">
        <v>630774</v>
      </c>
      <c r="T22" s="2">
        <v>2215255</v>
      </c>
      <c r="Y22" s="2">
        <v>79.92374107626578</v>
      </c>
    </row>
    <row r="23" spans="1:25" ht="14.25">
      <c r="A23" s="5">
        <v>15</v>
      </c>
      <c r="B23" s="6" t="s">
        <v>35</v>
      </c>
      <c r="C23" s="86">
        <v>1</v>
      </c>
      <c r="D23" s="8">
        <f>P23+P24</f>
        <v>251540</v>
      </c>
      <c r="E23" s="8"/>
      <c r="F23" s="8">
        <f t="shared" si="1"/>
        <v>251540</v>
      </c>
      <c r="G23" s="71"/>
      <c r="H23" s="71">
        <f t="shared" si="5"/>
        <v>0</v>
      </c>
      <c r="I23" s="71">
        <v>0</v>
      </c>
      <c r="J23" s="71">
        <v>236</v>
      </c>
      <c r="K23" s="8"/>
      <c r="L23" s="8"/>
      <c r="M23" s="8">
        <f t="shared" si="3"/>
        <v>236</v>
      </c>
      <c r="N23" s="8">
        <f t="shared" si="0"/>
        <v>251776</v>
      </c>
      <c r="O23" s="139">
        <f t="shared" si="4"/>
        <v>99.90626588713776</v>
      </c>
      <c r="P23" s="8">
        <f t="shared" si="2"/>
        <v>140114</v>
      </c>
      <c r="Q23" s="349">
        <v>104507</v>
      </c>
      <c r="R23" s="349">
        <v>35607</v>
      </c>
      <c r="T23" s="2">
        <v>140114</v>
      </c>
      <c r="Y23" s="2">
        <v>92.71026885407557</v>
      </c>
    </row>
    <row r="24" spans="1:25" ht="14.25">
      <c r="A24" s="5">
        <v>16</v>
      </c>
      <c r="B24" s="6" t="s">
        <v>36</v>
      </c>
      <c r="C24" s="86"/>
      <c r="D24" s="8"/>
      <c r="E24" s="8"/>
      <c r="F24" s="8">
        <f t="shared" si="1"/>
        <v>0</v>
      </c>
      <c r="G24" s="71"/>
      <c r="H24" s="71">
        <f t="shared" si="5"/>
        <v>0</v>
      </c>
      <c r="I24" s="71"/>
      <c r="J24" s="71"/>
      <c r="K24" s="8"/>
      <c r="L24" s="8"/>
      <c r="M24" s="8">
        <f t="shared" si="3"/>
        <v>0</v>
      </c>
      <c r="N24" s="8">
        <f t="shared" si="0"/>
        <v>0</v>
      </c>
      <c r="O24" s="139"/>
      <c r="P24" s="8">
        <f t="shared" si="2"/>
        <v>111426</v>
      </c>
      <c r="Q24" s="349">
        <v>84209</v>
      </c>
      <c r="R24" s="349">
        <v>27217</v>
      </c>
      <c r="T24" s="2">
        <v>111426</v>
      </c>
      <c r="Y24" s="2">
        <v>91.28337895095608</v>
      </c>
    </row>
    <row r="25" spans="1:25" ht="14.25">
      <c r="A25" s="5">
        <v>17</v>
      </c>
      <c r="B25" s="6" t="s">
        <v>37</v>
      </c>
      <c r="C25" s="86">
        <v>1</v>
      </c>
      <c r="D25" s="8">
        <f>P25</f>
        <v>384847</v>
      </c>
      <c r="E25" s="8"/>
      <c r="F25" s="8">
        <f t="shared" si="1"/>
        <v>384847</v>
      </c>
      <c r="G25" s="71"/>
      <c r="H25" s="71">
        <f t="shared" si="5"/>
        <v>0</v>
      </c>
      <c r="I25" s="71">
        <v>4154</v>
      </c>
      <c r="J25" s="72">
        <v>7341</v>
      </c>
      <c r="K25" s="8"/>
      <c r="L25" s="8"/>
      <c r="M25" s="8">
        <f t="shared" si="3"/>
        <v>11495</v>
      </c>
      <c r="N25" s="8">
        <f t="shared" si="0"/>
        <v>396342</v>
      </c>
      <c r="O25" s="139">
        <f t="shared" si="4"/>
        <v>97.09972700344652</v>
      </c>
      <c r="P25" s="8">
        <f>Q25+R25</f>
        <v>384847</v>
      </c>
      <c r="Q25" s="349">
        <v>264369</v>
      </c>
      <c r="R25" s="349">
        <v>120478</v>
      </c>
      <c r="T25" s="2">
        <v>384847</v>
      </c>
      <c r="Y25" s="2">
        <v>94.06692280432698</v>
      </c>
    </row>
    <row r="26" spans="1:25" ht="14.25">
      <c r="A26" s="5">
        <v>18</v>
      </c>
      <c r="B26" s="6" t="s">
        <v>38</v>
      </c>
      <c r="C26" s="86">
        <v>1</v>
      </c>
      <c r="D26" s="8">
        <f>P26</f>
        <v>1082578</v>
      </c>
      <c r="E26" s="8"/>
      <c r="F26" s="8">
        <f t="shared" si="1"/>
        <v>1082578</v>
      </c>
      <c r="G26" s="71">
        <v>105733</v>
      </c>
      <c r="H26" s="71">
        <f t="shared" si="5"/>
        <v>105733</v>
      </c>
      <c r="I26" s="71">
        <v>29585</v>
      </c>
      <c r="J26" s="71">
        <v>15841</v>
      </c>
      <c r="K26" s="71">
        <v>196470</v>
      </c>
      <c r="L26" s="71"/>
      <c r="M26" s="8">
        <f t="shared" si="3"/>
        <v>347629</v>
      </c>
      <c r="N26" s="8">
        <f t="shared" si="0"/>
        <v>1430207</v>
      </c>
      <c r="O26" s="139">
        <f t="shared" si="4"/>
        <v>75.69379817047462</v>
      </c>
      <c r="P26" s="8">
        <f t="shared" si="2"/>
        <v>1082578</v>
      </c>
      <c r="Q26" s="349">
        <v>646150</v>
      </c>
      <c r="R26" s="349">
        <v>436428</v>
      </c>
      <c r="T26" s="2">
        <v>1082578</v>
      </c>
      <c r="Y26" s="2">
        <v>97.34495055716977</v>
      </c>
    </row>
    <row r="27" spans="1:25" ht="14.25">
      <c r="A27" s="5">
        <v>19</v>
      </c>
      <c r="B27" s="6" t="s">
        <v>39</v>
      </c>
      <c r="C27" s="86">
        <v>1</v>
      </c>
      <c r="D27" s="8">
        <f>P27</f>
        <v>1014092</v>
      </c>
      <c r="E27" s="8"/>
      <c r="F27" s="8">
        <f t="shared" si="1"/>
        <v>1014092</v>
      </c>
      <c r="G27" s="71">
        <v>39291</v>
      </c>
      <c r="H27" s="71">
        <f>G27</f>
        <v>39291</v>
      </c>
      <c r="I27" s="71">
        <v>26291</v>
      </c>
      <c r="J27" s="72">
        <v>6018</v>
      </c>
      <c r="K27" s="71"/>
      <c r="L27" s="71">
        <v>41266</v>
      </c>
      <c r="M27" s="8">
        <f t="shared" si="3"/>
        <v>112866</v>
      </c>
      <c r="N27" s="8">
        <f t="shared" si="0"/>
        <v>1126958</v>
      </c>
      <c r="O27" s="139">
        <f>D27/N27*100</f>
        <v>89.98489739635373</v>
      </c>
      <c r="P27" s="8">
        <f t="shared" si="2"/>
        <v>1014092</v>
      </c>
      <c r="Q27" s="349">
        <v>698613</v>
      </c>
      <c r="R27" s="349">
        <v>315479</v>
      </c>
      <c r="T27" s="2">
        <v>1014092</v>
      </c>
      <c r="Y27" s="2">
        <v>99.57320250470293</v>
      </c>
    </row>
    <row r="28" spans="1:25" ht="14.25">
      <c r="A28" s="5">
        <v>20</v>
      </c>
      <c r="B28" s="6" t="s">
        <v>40</v>
      </c>
      <c r="C28" s="86">
        <v>1</v>
      </c>
      <c r="D28" s="8">
        <f>P28</f>
        <v>1638763</v>
      </c>
      <c r="E28" s="8"/>
      <c r="F28" s="8">
        <f t="shared" si="1"/>
        <v>1638763</v>
      </c>
      <c r="G28" s="71">
        <v>146749</v>
      </c>
      <c r="H28" s="71">
        <f t="shared" si="5"/>
        <v>146749</v>
      </c>
      <c r="I28" s="71">
        <v>40099</v>
      </c>
      <c r="J28" s="71">
        <v>8052</v>
      </c>
      <c r="K28" s="8"/>
      <c r="L28" s="8"/>
      <c r="M28" s="8">
        <f t="shared" si="3"/>
        <v>194900</v>
      </c>
      <c r="N28" s="8">
        <f t="shared" si="0"/>
        <v>1833663</v>
      </c>
      <c r="O28" s="139">
        <f t="shared" si="4"/>
        <v>89.37100219615056</v>
      </c>
      <c r="P28" s="8">
        <f t="shared" si="2"/>
        <v>1638763</v>
      </c>
      <c r="Q28" s="349">
        <v>1091562</v>
      </c>
      <c r="R28" s="349">
        <v>547201</v>
      </c>
      <c r="T28" s="2">
        <v>1638763</v>
      </c>
      <c r="Y28" s="2">
        <v>86.84519099492839</v>
      </c>
    </row>
    <row r="29" spans="1:25" ht="14.25">
      <c r="A29" s="5">
        <v>21</v>
      </c>
      <c r="B29" s="6" t="s">
        <v>41</v>
      </c>
      <c r="C29" s="86"/>
      <c r="D29" s="8"/>
      <c r="E29" s="8"/>
      <c r="F29" s="8">
        <f t="shared" si="1"/>
        <v>0</v>
      </c>
      <c r="G29" s="71"/>
      <c r="H29" s="71">
        <f t="shared" si="5"/>
        <v>0</v>
      </c>
      <c r="I29" s="71"/>
      <c r="J29" s="71"/>
      <c r="K29" s="8"/>
      <c r="L29" s="8"/>
      <c r="M29" s="8">
        <f t="shared" si="3"/>
        <v>0</v>
      </c>
      <c r="N29" s="8">
        <f t="shared" si="0"/>
        <v>0</v>
      </c>
      <c r="O29" s="139"/>
      <c r="P29" s="8">
        <f t="shared" si="2"/>
        <v>215687</v>
      </c>
      <c r="Q29" s="349">
        <v>163179</v>
      </c>
      <c r="R29" s="349">
        <v>52508</v>
      </c>
      <c r="T29" s="2">
        <v>215687</v>
      </c>
      <c r="Y29" s="2">
        <v>68.69298009921071</v>
      </c>
    </row>
    <row r="30" spans="1:25" ht="14.25">
      <c r="A30" s="5">
        <v>22</v>
      </c>
      <c r="B30" s="6" t="s">
        <v>42</v>
      </c>
      <c r="C30" s="86">
        <v>1</v>
      </c>
      <c r="D30" s="8">
        <f>P30</f>
        <v>1084024</v>
      </c>
      <c r="E30" s="8"/>
      <c r="F30" s="8">
        <f t="shared" si="1"/>
        <v>1084024</v>
      </c>
      <c r="G30" s="71">
        <v>50451</v>
      </c>
      <c r="H30" s="71">
        <f t="shared" si="5"/>
        <v>50451</v>
      </c>
      <c r="I30" s="71">
        <v>41054</v>
      </c>
      <c r="J30" s="72">
        <v>13833</v>
      </c>
      <c r="K30" s="8"/>
      <c r="L30" s="8"/>
      <c r="M30" s="8">
        <f t="shared" si="3"/>
        <v>105338</v>
      </c>
      <c r="N30" s="8">
        <f t="shared" si="0"/>
        <v>1189362</v>
      </c>
      <c r="O30" s="139">
        <f t="shared" si="4"/>
        <v>91.14331885498275</v>
      </c>
      <c r="P30" s="8">
        <f t="shared" si="2"/>
        <v>1084024</v>
      </c>
      <c r="Q30" s="349">
        <v>798108</v>
      </c>
      <c r="R30" s="349">
        <v>285916</v>
      </c>
      <c r="T30" s="2">
        <v>1084024</v>
      </c>
      <c r="Y30" s="2">
        <v>88.91460676253703</v>
      </c>
    </row>
    <row r="31" spans="1:25" ht="14.25">
      <c r="A31" s="5">
        <v>23</v>
      </c>
      <c r="B31" s="6" t="s">
        <v>43</v>
      </c>
      <c r="C31" s="86">
        <v>1</v>
      </c>
      <c r="D31" s="8">
        <f>P31+P29</f>
        <v>751193</v>
      </c>
      <c r="E31" s="8"/>
      <c r="F31" s="8">
        <f t="shared" si="1"/>
        <v>751193</v>
      </c>
      <c r="G31" s="71">
        <v>24266</v>
      </c>
      <c r="H31" s="71">
        <f t="shared" si="5"/>
        <v>24266</v>
      </c>
      <c r="I31" s="71">
        <v>5256</v>
      </c>
      <c r="J31" s="72">
        <v>8048</v>
      </c>
      <c r="K31" s="8"/>
      <c r="L31" s="8"/>
      <c r="M31" s="8">
        <f t="shared" si="3"/>
        <v>37570</v>
      </c>
      <c r="N31" s="8">
        <f t="shared" si="0"/>
        <v>788763</v>
      </c>
      <c r="O31" s="139">
        <f t="shared" si="4"/>
        <v>95.23684554168996</v>
      </c>
      <c r="P31" s="8">
        <f t="shared" si="2"/>
        <v>535506</v>
      </c>
      <c r="Q31" s="349">
        <v>457432</v>
      </c>
      <c r="R31" s="349">
        <v>78074</v>
      </c>
      <c r="T31" s="2">
        <v>535506</v>
      </c>
      <c r="Y31" s="2">
        <v>0</v>
      </c>
    </row>
    <row r="32" spans="1:25" ht="14.25">
      <c r="A32" s="5">
        <v>24</v>
      </c>
      <c r="B32" s="6" t="s">
        <v>44</v>
      </c>
      <c r="C32" s="86">
        <v>1</v>
      </c>
      <c r="D32" s="8">
        <f>P32+P9</f>
        <v>613405</v>
      </c>
      <c r="E32" s="8"/>
      <c r="F32" s="8">
        <f t="shared" si="1"/>
        <v>613405</v>
      </c>
      <c r="G32" s="71"/>
      <c r="H32" s="71">
        <f t="shared" si="5"/>
        <v>0</v>
      </c>
      <c r="I32" s="71">
        <v>2188</v>
      </c>
      <c r="J32" s="72">
        <v>6088</v>
      </c>
      <c r="K32" s="8"/>
      <c r="L32" s="8"/>
      <c r="M32" s="8">
        <f t="shared" si="3"/>
        <v>8276</v>
      </c>
      <c r="N32" s="8">
        <f t="shared" si="0"/>
        <v>621681</v>
      </c>
      <c r="O32" s="139">
        <f t="shared" si="4"/>
        <v>98.66877063960456</v>
      </c>
      <c r="P32" s="8">
        <f t="shared" si="2"/>
        <v>598679</v>
      </c>
      <c r="Q32" s="349">
        <v>319066</v>
      </c>
      <c r="R32" s="349">
        <v>279613</v>
      </c>
      <c r="T32" s="2">
        <v>598679</v>
      </c>
      <c r="Y32" s="2">
        <v>0</v>
      </c>
    </row>
    <row r="33" spans="1:25" ht="14.25">
      <c r="A33" s="5">
        <v>25</v>
      </c>
      <c r="B33" s="6" t="s">
        <v>45</v>
      </c>
      <c r="C33" s="86">
        <v>1</v>
      </c>
      <c r="D33" s="8">
        <f>P33</f>
        <v>955497</v>
      </c>
      <c r="E33" s="8"/>
      <c r="F33" s="8">
        <f t="shared" si="1"/>
        <v>955497</v>
      </c>
      <c r="G33" s="71">
        <v>93708</v>
      </c>
      <c r="H33" s="71">
        <f t="shared" si="5"/>
        <v>93708</v>
      </c>
      <c r="I33" s="71">
        <v>80966</v>
      </c>
      <c r="J33" s="71">
        <v>32427</v>
      </c>
      <c r="K33" s="8"/>
      <c r="L33" s="8"/>
      <c r="M33" s="8">
        <f t="shared" si="3"/>
        <v>207101</v>
      </c>
      <c r="N33" s="8">
        <f t="shared" si="0"/>
        <v>1162598</v>
      </c>
      <c r="O33" s="139">
        <f t="shared" si="4"/>
        <v>82.18636192389803</v>
      </c>
      <c r="P33" s="8">
        <f t="shared" si="2"/>
        <v>955497</v>
      </c>
      <c r="Q33" s="349">
        <v>955497</v>
      </c>
      <c r="R33" s="349">
        <v>0</v>
      </c>
      <c r="T33" s="2">
        <v>955497</v>
      </c>
      <c r="Y33" s="2">
        <v>75.3354056694775</v>
      </c>
    </row>
    <row r="34" spans="1:20" ht="14.25">
      <c r="A34" s="5">
        <v>26</v>
      </c>
      <c r="B34" s="6" t="s">
        <v>46</v>
      </c>
      <c r="C34" s="86">
        <v>1</v>
      </c>
      <c r="D34" s="8">
        <f>P34</f>
        <v>826657</v>
      </c>
      <c r="E34" s="8"/>
      <c r="F34" s="8">
        <f t="shared" si="1"/>
        <v>826657</v>
      </c>
      <c r="G34" s="71">
        <v>338192</v>
      </c>
      <c r="H34" s="71">
        <f t="shared" si="5"/>
        <v>338192</v>
      </c>
      <c r="I34" s="71">
        <v>108573</v>
      </c>
      <c r="J34" s="71">
        <v>58323</v>
      </c>
      <c r="K34" s="8"/>
      <c r="L34" s="8"/>
      <c r="M34" s="8">
        <f t="shared" si="3"/>
        <v>505088</v>
      </c>
      <c r="N34" s="8">
        <f t="shared" si="0"/>
        <v>1331745</v>
      </c>
      <c r="O34" s="139">
        <f t="shared" si="4"/>
        <v>62.07321972299502</v>
      </c>
      <c r="P34" s="8">
        <f t="shared" si="2"/>
        <v>826657</v>
      </c>
      <c r="Q34" s="349">
        <v>805215</v>
      </c>
      <c r="R34" s="349">
        <v>21442</v>
      </c>
      <c r="T34" s="2">
        <v>826657</v>
      </c>
    </row>
    <row r="35" spans="1:20" ht="15">
      <c r="A35" s="5"/>
      <c r="B35" s="7" t="s">
        <v>47</v>
      </c>
      <c r="C35" s="45">
        <v>1</v>
      </c>
      <c r="D35" s="8">
        <f>SUM(D9:D34)</f>
        <v>21710222</v>
      </c>
      <c r="E35" s="8">
        <f aca="true" t="shared" si="6" ref="E35:L35">SUM(E9:E34)</f>
        <v>0</v>
      </c>
      <c r="F35" s="8">
        <f t="shared" si="6"/>
        <v>21710222</v>
      </c>
      <c r="G35" s="71">
        <f t="shared" si="6"/>
        <v>1861109</v>
      </c>
      <c r="H35" s="71">
        <f t="shared" si="6"/>
        <v>1861109</v>
      </c>
      <c r="I35" s="71">
        <f t="shared" si="6"/>
        <v>850690</v>
      </c>
      <c r="J35" s="71">
        <f t="shared" si="6"/>
        <v>827495</v>
      </c>
      <c r="K35" s="8">
        <f t="shared" si="6"/>
        <v>196470</v>
      </c>
      <c r="L35" s="8">
        <f t="shared" si="6"/>
        <v>41266</v>
      </c>
      <c r="M35" s="8">
        <f>SUM(M9:M34)</f>
        <v>3777030</v>
      </c>
      <c r="N35" s="8">
        <f>SUM(N9:N34)</f>
        <v>25487252</v>
      </c>
      <c r="O35" s="352">
        <f t="shared" si="4"/>
        <v>85.18070916393812</v>
      </c>
      <c r="P35" s="31">
        <f>SUM(P9:P34)</f>
        <v>21710222</v>
      </c>
      <c r="Q35" s="31">
        <f>SUM(Q9:Q34)</f>
        <v>14510563</v>
      </c>
      <c r="R35" s="31">
        <f>SUM(R9:R34)</f>
        <v>7199659</v>
      </c>
      <c r="T35" s="31">
        <f>SUM(T9:T34)</f>
        <v>21710222</v>
      </c>
    </row>
    <row r="36" spans="1:16" ht="14.25">
      <c r="A36" s="4">
        <v>27</v>
      </c>
      <c r="B36" s="3" t="s">
        <v>48</v>
      </c>
      <c r="C36" s="4"/>
      <c r="D36" s="11"/>
      <c r="E36" s="71">
        <v>1567777</v>
      </c>
      <c r="F36" s="8">
        <f t="shared" si="1"/>
        <v>1567777</v>
      </c>
      <c r="G36" s="71">
        <v>1079748</v>
      </c>
      <c r="H36" s="71">
        <f t="shared" si="5"/>
        <v>1079748</v>
      </c>
      <c r="I36" s="71">
        <v>183822</v>
      </c>
      <c r="J36" s="71">
        <v>81863</v>
      </c>
      <c r="K36" s="8"/>
      <c r="L36" s="8"/>
      <c r="M36" s="8">
        <f t="shared" si="3"/>
        <v>1345433</v>
      </c>
      <c r="N36" s="8">
        <f t="shared" si="0"/>
        <v>2913210</v>
      </c>
      <c r="O36" s="139">
        <f t="shared" si="4"/>
        <v>0</v>
      </c>
      <c r="P36" s="32"/>
    </row>
    <row r="37" spans="1:17" ht="14.25">
      <c r="A37" s="4">
        <v>28</v>
      </c>
      <c r="B37" s="3" t="s">
        <v>49</v>
      </c>
      <c r="C37" s="4"/>
      <c r="D37" s="11"/>
      <c r="E37" s="71">
        <v>1886543</v>
      </c>
      <c r="F37" s="8">
        <f t="shared" si="1"/>
        <v>1886543</v>
      </c>
      <c r="G37" s="71">
        <v>331100</v>
      </c>
      <c r="H37" s="71">
        <f t="shared" si="5"/>
        <v>331100</v>
      </c>
      <c r="I37" s="71">
        <v>232221</v>
      </c>
      <c r="J37" s="71">
        <v>549117</v>
      </c>
      <c r="K37" s="8"/>
      <c r="L37" s="8"/>
      <c r="M37" s="8">
        <f t="shared" si="3"/>
        <v>1112438</v>
      </c>
      <c r="N37" s="8">
        <f t="shared" si="0"/>
        <v>2998981</v>
      </c>
      <c r="O37" s="139">
        <f t="shared" si="4"/>
        <v>0</v>
      </c>
      <c r="P37" s="32"/>
      <c r="Q37" s="23"/>
    </row>
    <row r="38" spans="1:18" ht="15">
      <c r="A38" s="4"/>
      <c r="B38" s="3" t="s">
        <v>50</v>
      </c>
      <c r="C38" s="4">
        <v>1</v>
      </c>
      <c r="D38" s="8">
        <f aca="true" t="shared" si="7" ref="D38:N38">SUM(D35:D37)</f>
        <v>21710222</v>
      </c>
      <c r="E38" s="8">
        <f t="shared" si="7"/>
        <v>3454320</v>
      </c>
      <c r="F38" s="8">
        <f t="shared" si="7"/>
        <v>25164542</v>
      </c>
      <c r="G38" s="94">
        <f t="shared" si="7"/>
        <v>3271957</v>
      </c>
      <c r="H38" s="71">
        <f t="shared" si="7"/>
        <v>3271957</v>
      </c>
      <c r="I38" s="71">
        <f t="shared" si="7"/>
        <v>1266733</v>
      </c>
      <c r="J38" s="71">
        <f t="shared" si="7"/>
        <v>1458475</v>
      </c>
      <c r="K38" s="8">
        <f t="shared" si="7"/>
        <v>196470</v>
      </c>
      <c r="L38" s="8">
        <f t="shared" si="7"/>
        <v>41266</v>
      </c>
      <c r="M38" s="8">
        <f t="shared" si="7"/>
        <v>6234901</v>
      </c>
      <c r="N38" s="8">
        <f t="shared" si="7"/>
        <v>31399443</v>
      </c>
      <c r="O38" s="352">
        <f>D38/N38*100</f>
        <v>69.1420608957936</v>
      </c>
      <c r="P38" s="159"/>
      <c r="Q38" s="159"/>
      <c r="R38" s="159"/>
    </row>
    <row r="39" spans="1:20" ht="14.25">
      <c r="A39" s="3" t="s">
        <v>51</v>
      </c>
      <c r="B39" s="3"/>
      <c r="C39" s="4"/>
      <c r="D39" s="140">
        <f>D38/N38*100</f>
        <v>69.1420608957936</v>
      </c>
      <c r="E39" s="140">
        <f>E38/N38*100</f>
        <v>11.001214257208321</v>
      </c>
      <c r="F39" s="140">
        <f>F38/N38*100</f>
        <v>80.14327515300191</v>
      </c>
      <c r="G39" s="140">
        <f>G38/N38*100</f>
        <v>10.420430069412378</v>
      </c>
      <c r="H39" s="140">
        <f>H38/N38*100</f>
        <v>10.420430069412378</v>
      </c>
      <c r="I39" s="140">
        <f>I38/N38*100</f>
        <v>4.034253091687009</v>
      </c>
      <c r="J39" s="140">
        <f>J38/N38*100</f>
        <v>4.644907236093329</v>
      </c>
      <c r="K39" s="140">
        <f>K38/N38*100</f>
        <v>0.6257117363515016</v>
      </c>
      <c r="L39" s="140">
        <f>L38/N38*100</f>
        <v>0.13142271345386605</v>
      </c>
      <c r="M39" s="140">
        <f>M38/N38*100</f>
        <v>19.856724846998084</v>
      </c>
      <c r="N39" s="140">
        <f>N38/N38*100</f>
        <v>100</v>
      </c>
      <c r="O39" s="140"/>
      <c r="P39" s="12"/>
      <c r="T39" s="23"/>
    </row>
    <row r="40" spans="1:16" ht="14.25">
      <c r="A40" s="102"/>
      <c r="B40" s="102"/>
      <c r="C40" s="351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41"/>
      <c r="P40" s="12"/>
    </row>
    <row r="41" spans="1:16" ht="14.25">
      <c r="A41" s="3" t="str">
        <f>'WLL30.06.12'!A41</f>
        <v>Conn. As on 31.05.2012</v>
      </c>
      <c r="B41" s="3"/>
      <c r="C41" s="4">
        <v>1</v>
      </c>
      <c r="D41" s="8">
        <v>21819664</v>
      </c>
      <c r="E41" s="8">
        <v>3457309</v>
      </c>
      <c r="F41" s="8">
        <v>25276973</v>
      </c>
      <c r="G41" s="8">
        <v>3270696</v>
      </c>
      <c r="H41" s="8">
        <v>3270696</v>
      </c>
      <c r="I41" s="8">
        <v>1270279</v>
      </c>
      <c r="J41" s="8">
        <v>1451738</v>
      </c>
      <c r="K41" s="8">
        <v>199103</v>
      </c>
      <c r="L41" s="8">
        <v>47896</v>
      </c>
      <c r="M41" s="8">
        <v>6239712</v>
      </c>
      <c r="N41" s="8">
        <v>31516685</v>
      </c>
      <c r="O41" s="139">
        <f>D41/N41*100</f>
        <v>69.2321035667298</v>
      </c>
      <c r="P41" s="12"/>
    </row>
    <row r="42" spans="1:15" ht="14.25">
      <c r="A42" s="3" t="str">
        <f>'WLL30.06.12'!A42</f>
        <v>Addition during Jun 2012</v>
      </c>
      <c r="B42" s="109"/>
      <c r="C42" s="341">
        <v>7</v>
      </c>
      <c r="D42" s="8">
        <f aca="true" t="shared" si="8" ref="D42:N42">D38-D41</f>
        <v>-109442</v>
      </c>
      <c r="E42" s="8">
        <f t="shared" si="8"/>
        <v>-2989</v>
      </c>
      <c r="F42" s="8">
        <f t="shared" si="8"/>
        <v>-112431</v>
      </c>
      <c r="G42" s="8">
        <f t="shared" si="8"/>
        <v>1261</v>
      </c>
      <c r="H42" s="8">
        <f t="shared" si="8"/>
        <v>1261</v>
      </c>
      <c r="I42" s="8">
        <f t="shared" si="8"/>
        <v>-3546</v>
      </c>
      <c r="J42" s="8">
        <f t="shared" si="8"/>
        <v>6737</v>
      </c>
      <c r="K42" s="8">
        <f t="shared" si="8"/>
        <v>-2633</v>
      </c>
      <c r="L42" s="8">
        <f t="shared" si="8"/>
        <v>-6630</v>
      </c>
      <c r="M42" s="8">
        <f t="shared" si="8"/>
        <v>-4811</v>
      </c>
      <c r="N42" s="8">
        <f t="shared" si="8"/>
        <v>-117242</v>
      </c>
      <c r="O42" s="158" t="s">
        <v>130</v>
      </c>
    </row>
    <row r="43" spans="1:15" ht="14.25">
      <c r="A43" s="3" t="str">
        <f>'WLL30.06.12'!A43</f>
        <v>Conn. As on 31.03.2012</v>
      </c>
      <c r="B43" s="109"/>
      <c r="C43" s="4">
        <v>1</v>
      </c>
      <c r="D43" s="8">
        <v>22467732</v>
      </c>
      <c r="E43" s="8">
        <v>3455248</v>
      </c>
      <c r="F43" s="8">
        <v>25922980</v>
      </c>
      <c r="G43" s="8">
        <v>3269949</v>
      </c>
      <c r="H43" s="8">
        <v>3269949</v>
      </c>
      <c r="I43" s="8">
        <v>1269750</v>
      </c>
      <c r="J43" s="8">
        <v>1441370</v>
      </c>
      <c r="K43" s="8">
        <v>200432</v>
      </c>
      <c r="L43" s="8">
        <v>46659</v>
      </c>
      <c r="M43" s="8">
        <v>6228160</v>
      </c>
      <c r="N43" s="8">
        <v>32151140</v>
      </c>
      <c r="O43" s="139">
        <f>D43/N43*100</f>
        <v>69.88160295404766</v>
      </c>
    </row>
    <row r="44" spans="1:15" ht="14.25">
      <c r="A44" s="3" t="str">
        <f>'WLL30.06.12'!A44</f>
        <v>Addition during 2012-13</v>
      </c>
      <c r="B44" s="109"/>
      <c r="C44" s="4">
        <v>7</v>
      </c>
      <c r="D44" s="8">
        <f aca="true" t="shared" si="9" ref="D44:N44">D38-D43</f>
        <v>-757510</v>
      </c>
      <c r="E44" s="8">
        <f t="shared" si="9"/>
        <v>-928</v>
      </c>
      <c r="F44" s="8">
        <f t="shared" si="9"/>
        <v>-758438</v>
      </c>
      <c r="G44" s="8">
        <f t="shared" si="9"/>
        <v>2008</v>
      </c>
      <c r="H44" s="8">
        <f t="shared" si="9"/>
        <v>2008</v>
      </c>
      <c r="I44" s="8">
        <f t="shared" si="9"/>
        <v>-3017</v>
      </c>
      <c r="J44" s="8">
        <f t="shared" si="9"/>
        <v>17105</v>
      </c>
      <c r="K44" s="8">
        <f t="shared" si="9"/>
        <v>-3962</v>
      </c>
      <c r="L44" s="8">
        <f t="shared" si="9"/>
        <v>-5393</v>
      </c>
      <c r="M44" s="8">
        <f t="shared" si="9"/>
        <v>6741</v>
      </c>
      <c r="N44" s="8">
        <f t="shared" si="9"/>
        <v>-751697</v>
      </c>
      <c r="O44" s="158" t="s">
        <v>130</v>
      </c>
    </row>
    <row r="45" ht="14.25">
      <c r="B45" s="2" t="s">
        <v>79</v>
      </c>
    </row>
    <row r="46" spans="2:10" ht="14.25">
      <c r="B46" s="2" t="s">
        <v>78</v>
      </c>
      <c r="I46" s="23"/>
      <c r="J46" s="23"/>
    </row>
    <row r="47" spans="2:11" ht="14.25">
      <c r="B47" s="2" t="s">
        <v>74</v>
      </c>
      <c r="K47" s="23"/>
    </row>
    <row r="48" spans="2:10" ht="14.25">
      <c r="B48" s="2" t="s">
        <v>73</v>
      </c>
      <c r="J48" s="23"/>
    </row>
    <row r="49" spans="2:3" ht="15">
      <c r="B49" s="26" t="s">
        <v>77</v>
      </c>
      <c r="C49" s="26"/>
    </row>
    <row r="52" spans="4:14" ht="14.25">
      <c r="D52" s="23">
        <f>D11+D23</f>
        <v>451370</v>
      </c>
      <c r="N52" s="23">
        <f>N11+N23</f>
        <v>454271</v>
      </c>
    </row>
    <row r="54" ht="14.25">
      <c r="D54" s="23" t="e">
        <f>D44+'WLL30.06.12'!D44+'WLL30.06.12'!#REF!</f>
        <v>#REF!</v>
      </c>
    </row>
  </sheetData>
  <sheetProtection/>
  <mergeCells count="16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P6:R7"/>
    <mergeCell ref="M7:M8"/>
    <mergeCell ref="N7:N8"/>
    <mergeCell ref="K7:K8"/>
    <mergeCell ref="O6:O8"/>
  </mergeCells>
  <conditionalFormatting sqref="O10:O35">
    <cfRule type="top10" priority="1" dxfId="1" stopIfTrue="1" rank="5" bottom="1"/>
    <cfRule type="top10" priority="2" dxfId="0" stopIfTrue="1" rank="5"/>
  </conditionalFormatting>
  <conditionalFormatting sqref="O9:O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27" sqref="D27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'LL30.06.12'!B2</f>
        <v>No. 1-2(1)/Market Share/2012-CP&amp;M </v>
      </c>
      <c r="I1" s="29" t="str">
        <f>'T-Density'!G2</f>
        <v>Dated:26th July 2012.</v>
      </c>
      <c r="P1" s="29" t="s">
        <v>175</v>
      </c>
    </row>
    <row r="2" ht="15.75">
      <c r="N2" s="29"/>
    </row>
    <row r="3" spans="2:14" ht="15.75">
      <c r="B3" s="29" t="s">
        <v>183</v>
      </c>
      <c r="N3" s="29"/>
    </row>
    <row r="4" spans="7:12" ht="15.75" thickBot="1">
      <c r="G4" s="75"/>
      <c r="H4" s="75"/>
      <c r="I4" s="75"/>
      <c r="J4" s="75"/>
      <c r="K4" s="75"/>
      <c r="L4" s="75"/>
    </row>
    <row r="5" spans="1:17" ht="33.75" customHeight="1">
      <c r="A5" s="451" t="s">
        <v>62</v>
      </c>
      <c r="B5" s="457" t="s">
        <v>159</v>
      </c>
      <c r="C5" s="480" t="s">
        <v>160</v>
      </c>
      <c r="D5" s="481"/>
      <c r="E5" s="481"/>
      <c r="F5" s="481"/>
      <c r="G5" s="482"/>
      <c r="H5" s="480" t="s">
        <v>161</v>
      </c>
      <c r="I5" s="481"/>
      <c r="J5" s="481"/>
      <c r="K5" s="481"/>
      <c r="L5" s="482"/>
      <c r="M5" s="480" t="s">
        <v>162</v>
      </c>
      <c r="N5" s="481"/>
      <c r="O5" s="481"/>
      <c r="P5" s="481"/>
      <c r="Q5" s="482"/>
    </row>
    <row r="6" spans="1:17" ht="16.5" customHeight="1">
      <c r="A6" s="452"/>
      <c r="B6" s="568"/>
      <c r="C6" s="461" t="s">
        <v>163</v>
      </c>
      <c r="D6" s="459"/>
      <c r="E6" s="459" t="s">
        <v>164</v>
      </c>
      <c r="F6" s="459"/>
      <c r="G6" s="460" t="s">
        <v>70</v>
      </c>
      <c r="H6" s="461" t="s">
        <v>163</v>
      </c>
      <c r="I6" s="459"/>
      <c r="J6" s="459" t="s">
        <v>164</v>
      </c>
      <c r="K6" s="459"/>
      <c r="L6" s="460" t="s">
        <v>70</v>
      </c>
      <c r="M6" s="461" t="s">
        <v>163</v>
      </c>
      <c r="N6" s="459"/>
      <c r="O6" s="459" t="s">
        <v>164</v>
      </c>
      <c r="P6" s="459"/>
      <c r="Q6" s="460" t="s">
        <v>70</v>
      </c>
    </row>
    <row r="7" spans="1:17" ht="22.5" customHeight="1">
      <c r="A7" s="461"/>
      <c r="B7" s="460"/>
      <c r="C7" s="461"/>
      <c r="D7" s="459"/>
      <c r="E7" s="459"/>
      <c r="F7" s="459"/>
      <c r="G7" s="460"/>
      <c r="H7" s="461"/>
      <c r="I7" s="459"/>
      <c r="J7" s="459"/>
      <c r="K7" s="459"/>
      <c r="L7" s="460"/>
      <c r="M7" s="461"/>
      <c r="N7" s="459"/>
      <c r="O7" s="459"/>
      <c r="P7" s="459"/>
      <c r="Q7" s="460"/>
    </row>
    <row r="8" spans="1:28" s="288" customFormat="1" ht="24.75" customHeight="1" thickBot="1">
      <c r="A8" s="283">
        <v>1</v>
      </c>
      <c r="B8" s="284" t="s">
        <v>165</v>
      </c>
      <c r="C8" s="569">
        <v>28.04</v>
      </c>
      <c r="D8" s="570"/>
      <c r="E8" s="571">
        <v>2.62</v>
      </c>
      <c r="F8" s="570"/>
      <c r="G8" s="285">
        <f>SUM(C8:F8)</f>
        <v>30.66</v>
      </c>
      <c r="H8" s="569">
        <v>23.93</v>
      </c>
      <c r="I8" s="570"/>
      <c r="J8" s="571">
        <v>0</v>
      </c>
      <c r="K8" s="570"/>
      <c r="L8" s="285">
        <f>SUM(H8:K8)</f>
        <v>23.93</v>
      </c>
      <c r="M8" s="565">
        <f>H8/C8*100</f>
        <v>85.34236804564908</v>
      </c>
      <c r="N8" s="566"/>
      <c r="O8" s="567">
        <f>J8/E8*100</f>
        <v>0</v>
      </c>
      <c r="P8" s="566"/>
      <c r="Q8" s="287">
        <f>L8/G8*100</f>
        <v>78.04957599478148</v>
      </c>
      <c r="S8" s="289"/>
      <c r="T8" s="290"/>
      <c r="U8" s="290"/>
      <c r="AA8" s="163">
        <v>29.14983</v>
      </c>
      <c r="AB8" s="163">
        <f>AA8/AA14*100</f>
        <v>815.7892380120263</v>
      </c>
    </row>
    <row r="9" ht="15.75" thickBot="1"/>
    <row r="10" spans="1:17" ht="33.75" customHeight="1">
      <c r="A10" s="451" t="s">
        <v>62</v>
      </c>
      <c r="B10" s="457" t="s">
        <v>159</v>
      </c>
      <c r="C10" s="480" t="s">
        <v>160</v>
      </c>
      <c r="D10" s="481"/>
      <c r="E10" s="481"/>
      <c r="F10" s="481"/>
      <c r="G10" s="482"/>
      <c r="H10" s="480" t="s">
        <v>161</v>
      </c>
      <c r="I10" s="481"/>
      <c r="J10" s="481"/>
      <c r="K10" s="481"/>
      <c r="L10" s="482"/>
      <c r="M10" s="480" t="s">
        <v>162</v>
      </c>
      <c r="N10" s="481"/>
      <c r="O10" s="481"/>
      <c r="P10" s="481"/>
      <c r="Q10" s="482"/>
    </row>
    <row r="11" spans="1:17" ht="16.5" customHeight="1">
      <c r="A11" s="452"/>
      <c r="B11" s="568"/>
      <c r="C11" s="461" t="s">
        <v>143</v>
      </c>
      <c r="D11" s="459" t="s">
        <v>141</v>
      </c>
      <c r="E11" s="459"/>
      <c r="F11" s="459"/>
      <c r="G11" s="460" t="s">
        <v>70</v>
      </c>
      <c r="H11" s="461" t="s">
        <v>143</v>
      </c>
      <c r="I11" s="459" t="s">
        <v>141</v>
      </c>
      <c r="J11" s="459"/>
      <c r="K11" s="459"/>
      <c r="L11" s="460" t="s">
        <v>70</v>
      </c>
      <c r="M11" s="461" t="s">
        <v>143</v>
      </c>
      <c r="N11" s="459" t="s">
        <v>141</v>
      </c>
      <c r="O11" s="459"/>
      <c r="P11" s="459"/>
      <c r="Q11" s="460" t="s">
        <v>70</v>
      </c>
    </row>
    <row r="12" spans="1:17" ht="21" customHeight="1">
      <c r="A12" s="461"/>
      <c r="B12" s="460"/>
      <c r="C12" s="461"/>
      <c r="D12" s="186" t="s">
        <v>131</v>
      </c>
      <c r="E12" s="186" t="s">
        <v>140</v>
      </c>
      <c r="F12" s="186" t="s">
        <v>89</v>
      </c>
      <c r="G12" s="460"/>
      <c r="H12" s="461"/>
      <c r="I12" s="186" t="s">
        <v>131</v>
      </c>
      <c r="J12" s="186" t="s">
        <v>140</v>
      </c>
      <c r="K12" s="186" t="s">
        <v>89</v>
      </c>
      <c r="L12" s="460"/>
      <c r="M12" s="461"/>
      <c r="N12" s="186" t="s">
        <v>131</v>
      </c>
      <c r="O12" s="186" t="s">
        <v>140</v>
      </c>
      <c r="P12" s="186" t="s">
        <v>89</v>
      </c>
      <c r="Q12" s="460"/>
    </row>
    <row r="13" spans="1:28" s="288" customFormat="1" ht="24.75" customHeight="1">
      <c r="A13" s="291">
        <v>2</v>
      </c>
      <c r="B13" s="292" t="s">
        <v>166</v>
      </c>
      <c r="C13" s="293">
        <v>32.512157</v>
      </c>
      <c r="D13" s="294">
        <v>0.074725</v>
      </c>
      <c r="E13" s="294">
        <v>3.577095</v>
      </c>
      <c r="F13" s="294">
        <f aca="true" t="shared" si="0" ref="F13:F25">SUM(D13:E13)</f>
        <v>3.65182</v>
      </c>
      <c r="G13" s="295">
        <f aca="true" t="shared" si="1" ref="G13:G25">C13+F13</f>
        <v>36.163977</v>
      </c>
      <c r="H13" s="293">
        <v>28.108976</v>
      </c>
      <c r="I13" s="294">
        <v>0</v>
      </c>
      <c r="J13" s="294">
        <v>0</v>
      </c>
      <c r="K13" s="294">
        <v>0</v>
      </c>
      <c r="L13" s="295">
        <f aca="true" t="shared" si="2" ref="L13:L25">H13+K13</f>
        <v>28.108976</v>
      </c>
      <c r="M13" s="296">
        <f>H13/C13*100</f>
        <v>86.45681675319172</v>
      </c>
      <c r="N13" s="297">
        <f>I13/D13*100</f>
        <v>0</v>
      </c>
      <c r="O13" s="297">
        <f>J13/E13*100</f>
        <v>0</v>
      </c>
      <c r="P13" s="297">
        <f>K13/F13*100</f>
        <v>0</v>
      </c>
      <c r="Q13" s="298">
        <f>L13/G13*100</f>
        <v>77.726451380057</v>
      </c>
      <c r="S13" s="289"/>
      <c r="T13" s="290"/>
      <c r="U13" s="290"/>
      <c r="AA13" s="163">
        <v>29.14983</v>
      </c>
      <c r="AB13" s="163">
        <f>AA13/AA19*100</f>
        <v>77.09726343320534</v>
      </c>
    </row>
    <row r="14" spans="1:28" s="288" customFormat="1" ht="24.75" customHeight="1">
      <c r="A14" s="291">
        <v>3</v>
      </c>
      <c r="B14" s="292" t="s">
        <v>167</v>
      </c>
      <c r="C14" s="293">
        <v>38.072367</v>
      </c>
      <c r="D14" s="294">
        <v>0.455953</v>
      </c>
      <c r="E14" s="294">
        <v>6.43152</v>
      </c>
      <c r="F14" s="294">
        <f t="shared" si="0"/>
        <v>6.887473</v>
      </c>
      <c r="G14" s="295">
        <f t="shared" si="1"/>
        <v>44.95984</v>
      </c>
      <c r="H14" s="293">
        <v>33.204489</v>
      </c>
      <c r="I14" s="294">
        <v>0.196699</v>
      </c>
      <c r="J14" s="294">
        <v>0.017677</v>
      </c>
      <c r="K14" s="294">
        <f aca="true" t="shared" si="3" ref="K14:K25">SUM(I14:J14)</f>
        <v>0.214376</v>
      </c>
      <c r="L14" s="295">
        <f t="shared" si="2"/>
        <v>33.418865000000004</v>
      </c>
      <c r="M14" s="296">
        <f aca="true" t="shared" si="4" ref="M14:Q22">H14/C14*100</f>
        <v>87.21414405361243</v>
      </c>
      <c r="N14" s="297">
        <f t="shared" si="4"/>
        <v>43.140192081201356</v>
      </c>
      <c r="O14" s="297">
        <f t="shared" si="4"/>
        <v>0.2748494912555663</v>
      </c>
      <c r="P14" s="297">
        <f t="shared" si="4"/>
        <v>3.1125494067272568</v>
      </c>
      <c r="Q14" s="298">
        <f t="shared" si="4"/>
        <v>74.33048026861306</v>
      </c>
      <c r="S14" s="289"/>
      <c r="T14" s="290"/>
      <c r="U14" s="290"/>
      <c r="V14" s="289"/>
      <c r="AA14" s="163">
        <v>3.573206</v>
      </c>
      <c r="AB14" s="163">
        <f>AA14/AA19*100</f>
        <v>9.450635021991891</v>
      </c>
    </row>
    <row r="15" spans="1:28" s="288" customFormat="1" ht="24.75" customHeight="1">
      <c r="A15" s="291">
        <v>4</v>
      </c>
      <c r="B15" s="292" t="s">
        <v>168</v>
      </c>
      <c r="C15" s="293">
        <v>40.745862</v>
      </c>
      <c r="D15" s="294">
        <v>1.137781</v>
      </c>
      <c r="E15" s="294">
        <v>12.687637</v>
      </c>
      <c r="F15" s="294">
        <f t="shared" si="0"/>
        <v>13.825418</v>
      </c>
      <c r="G15" s="295">
        <f t="shared" si="1"/>
        <v>54.57128</v>
      </c>
      <c r="H15" s="293">
        <v>35.416958</v>
      </c>
      <c r="I15" s="294">
        <v>0.515919</v>
      </c>
      <c r="J15" s="294">
        <v>2.256288</v>
      </c>
      <c r="K15" s="294">
        <f t="shared" si="3"/>
        <v>2.772207</v>
      </c>
      <c r="L15" s="295">
        <f t="shared" si="2"/>
        <v>38.189165</v>
      </c>
      <c r="M15" s="296">
        <f t="shared" si="4"/>
        <v>86.92160691066003</v>
      </c>
      <c r="N15" s="297">
        <f t="shared" si="4"/>
        <v>45.34431494285808</v>
      </c>
      <c r="O15" s="297">
        <f t="shared" si="4"/>
        <v>17.78335871368325</v>
      </c>
      <c r="P15" s="297">
        <f t="shared" si="4"/>
        <v>20.05152393945702</v>
      </c>
      <c r="Q15" s="298">
        <f t="shared" si="4"/>
        <v>69.98033581033833</v>
      </c>
      <c r="S15" s="289"/>
      <c r="T15" s="290"/>
      <c r="U15" s="290"/>
      <c r="V15" s="289"/>
      <c r="AA15" s="163">
        <v>2.756253</v>
      </c>
      <c r="AB15" s="163">
        <f>AA15/AA19*100</f>
        <v>7.2899074756032025</v>
      </c>
    </row>
    <row r="16" spans="1:28" s="288" customFormat="1" ht="24.75" customHeight="1">
      <c r="A16" s="291">
        <v>5</v>
      </c>
      <c r="B16" s="292" t="s">
        <v>169</v>
      </c>
      <c r="C16" s="293">
        <v>40.919515</v>
      </c>
      <c r="D16" s="294">
        <v>9.465588</v>
      </c>
      <c r="E16" s="294">
        <v>26.154405</v>
      </c>
      <c r="F16" s="294">
        <f t="shared" si="0"/>
        <v>35.619993</v>
      </c>
      <c r="G16" s="295">
        <f t="shared" si="1"/>
        <v>76.539508</v>
      </c>
      <c r="H16" s="293">
        <v>35.435637</v>
      </c>
      <c r="I16" s="294">
        <v>0.958792</v>
      </c>
      <c r="J16" s="294">
        <v>5.254117</v>
      </c>
      <c r="K16" s="294">
        <f t="shared" si="3"/>
        <v>6.212909</v>
      </c>
      <c r="L16" s="295">
        <f t="shared" si="2"/>
        <v>41.648545999999996</v>
      </c>
      <c r="M16" s="296">
        <f t="shared" si="4"/>
        <v>86.59837977063023</v>
      </c>
      <c r="N16" s="297">
        <f t="shared" si="4"/>
        <v>10.129238669589252</v>
      </c>
      <c r="O16" s="297">
        <f t="shared" si="4"/>
        <v>20.088841631075148</v>
      </c>
      <c r="P16" s="297">
        <f t="shared" si="4"/>
        <v>17.442196016153062</v>
      </c>
      <c r="Q16" s="298">
        <f t="shared" si="4"/>
        <v>54.41444175470791</v>
      </c>
      <c r="S16" s="289"/>
      <c r="T16" s="290"/>
      <c r="U16" s="290"/>
      <c r="V16" s="289"/>
      <c r="AA16" s="163">
        <v>1.115693</v>
      </c>
      <c r="AB16" s="163">
        <f>AA16/AA19*100</f>
        <v>2.950853474328432</v>
      </c>
    </row>
    <row r="17" spans="1:28" s="430" customFormat="1" ht="24.75" customHeight="1">
      <c r="A17" s="423">
        <v>6</v>
      </c>
      <c r="B17" s="424" t="s">
        <v>170</v>
      </c>
      <c r="C17" s="299">
        <v>41.349173</v>
      </c>
      <c r="D17" s="425">
        <v>16.007314</v>
      </c>
      <c r="E17" s="425">
        <v>41.066272</v>
      </c>
      <c r="F17" s="425">
        <f t="shared" si="0"/>
        <v>57.073586</v>
      </c>
      <c r="G17" s="426">
        <f t="shared" si="1"/>
        <v>98.422759</v>
      </c>
      <c r="H17" s="299">
        <v>35.859482</v>
      </c>
      <c r="I17" s="425">
        <v>1.628111</v>
      </c>
      <c r="J17" s="425">
        <v>9.447357</v>
      </c>
      <c r="K17" s="425">
        <f t="shared" si="3"/>
        <v>11.075468</v>
      </c>
      <c r="L17" s="426">
        <f t="shared" si="2"/>
        <v>46.93495</v>
      </c>
      <c r="M17" s="427">
        <f t="shared" si="4"/>
        <v>86.72357727686597</v>
      </c>
      <c r="N17" s="428">
        <f t="shared" si="4"/>
        <v>10.171044311369165</v>
      </c>
      <c r="O17" s="428">
        <f t="shared" si="4"/>
        <v>23.005148848183737</v>
      </c>
      <c r="P17" s="428">
        <f t="shared" si="4"/>
        <v>19.405593333490557</v>
      </c>
      <c r="Q17" s="429">
        <f t="shared" si="4"/>
        <v>47.68709034055833</v>
      </c>
      <c r="S17" s="431"/>
      <c r="T17" s="432"/>
      <c r="U17" s="432"/>
      <c r="V17" s="431"/>
      <c r="AA17" s="433">
        <v>0.929564</v>
      </c>
      <c r="AB17" s="433">
        <f>AA17/AA19*100</f>
        <v>2.4585680460580415</v>
      </c>
    </row>
    <row r="18" spans="1:28" s="288" customFormat="1" ht="24.75" customHeight="1">
      <c r="A18" s="291">
        <v>7</v>
      </c>
      <c r="B18" s="292" t="s">
        <v>171</v>
      </c>
      <c r="C18" s="293">
        <v>41.564713</v>
      </c>
      <c r="D18" s="294">
        <v>29.697012</v>
      </c>
      <c r="E18" s="294">
        <v>69.198304</v>
      </c>
      <c r="F18" s="294">
        <f t="shared" si="0"/>
        <v>98.895316</v>
      </c>
      <c r="G18" s="295">
        <f t="shared" si="1"/>
        <v>140.460029</v>
      </c>
      <c r="H18" s="293">
        <v>35.422889</v>
      </c>
      <c r="I18" s="294">
        <v>2.572525</v>
      </c>
      <c r="J18" s="294">
        <v>17.163761</v>
      </c>
      <c r="K18" s="294">
        <f t="shared" si="3"/>
        <v>19.736286</v>
      </c>
      <c r="L18" s="295">
        <f t="shared" si="2"/>
        <v>55.159175</v>
      </c>
      <c r="M18" s="296">
        <f t="shared" si="4"/>
        <v>85.22346587597032</v>
      </c>
      <c r="N18" s="297">
        <f t="shared" si="4"/>
        <v>8.662571843928271</v>
      </c>
      <c r="O18" s="297">
        <f t="shared" si="4"/>
        <v>24.803730738834297</v>
      </c>
      <c r="P18" s="297">
        <f t="shared" si="4"/>
        <v>19.956744968588808</v>
      </c>
      <c r="Q18" s="298">
        <f t="shared" si="4"/>
        <v>39.27037135952748</v>
      </c>
      <c r="S18" s="289"/>
      <c r="T18" s="290"/>
      <c r="U18" s="290"/>
      <c r="V18" s="289"/>
      <c r="AA18" s="163">
        <v>0.284617</v>
      </c>
      <c r="AB18" s="163">
        <f>AA18/AA19*100</f>
        <v>0.7527725488131013</v>
      </c>
    </row>
    <row r="19" spans="1:28" s="288" customFormat="1" ht="24.75" customHeight="1">
      <c r="A19" s="291">
        <v>8</v>
      </c>
      <c r="B19" s="292" t="s">
        <v>172</v>
      </c>
      <c r="C19" s="293">
        <v>40.773116</v>
      </c>
      <c r="D19" s="294">
        <v>44.623054</v>
      </c>
      <c r="E19" s="294">
        <v>121.43094</v>
      </c>
      <c r="F19" s="294">
        <f t="shared" si="0"/>
        <v>166.05399400000002</v>
      </c>
      <c r="G19" s="295">
        <f t="shared" si="1"/>
        <v>206.82711</v>
      </c>
      <c r="H19" s="293">
        <v>33.738604</v>
      </c>
      <c r="I19" s="294">
        <v>3.556263</v>
      </c>
      <c r="J19" s="294">
        <v>27.428658</v>
      </c>
      <c r="K19" s="294">
        <f t="shared" si="3"/>
        <v>30.984921</v>
      </c>
      <c r="L19" s="295">
        <f t="shared" si="2"/>
        <v>64.723525</v>
      </c>
      <c r="M19" s="296">
        <f t="shared" si="4"/>
        <v>82.7471807648942</v>
      </c>
      <c r="N19" s="297">
        <f t="shared" si="4"/>
        <v>7.9695643422343965</v>
      </c>
      <c r="O19" s="297">
        <f t="shared" si="4"/>
        <v>22.58786599197865</v>
      </c>
      <c r="P19" s="297">
        <f t="shared" si="4"/>
        <v>18.659545761964626</v>
      </c>
      <c r="Q19" s="298">
        <f t="shared" si="4"/>
        <v>31.29354029072881</v>
      </c>
      <c r="S19" s="289"/>
      <c r="T19" s="290"/>
      <c r="U19" s="290"/>
      <c r="V19" s="289"/>
      <c r="AA19" s="163">
        <f>SUM(AA13:AA18)</f>
        <v>37.809163</v>
      </c>
      <c r="AB19" s="163">
        <f>AA19/AA19*100</f>
        <v>100</v>
      </c>
    </row>
    <row r="20" spans="1:22" s="288" customFormat="1" ht="24.75" customHeight="1">
      <c r="A20" s="291">
        <v>9</v>
      </c>
      <c r="B20" s="292" t="s">
        <v>173</v>
      </c>
      <c r="C20" s="299">
        <v>39.415963</v>
      </c>
      <c r="D20" s="294">
        <v>68.380974</v>
      </c>
      <c r="E20" s="294">
        <v>192.355029</v>
      </c>
      <c r="F20" s="294">
        <f t="shared" si="0"/>
        <v>260.736003</v>
      </c>
      <c r="G20" s="295">
        <f t="shared" si="1"/>
        <v>300.15196599999996</v>
      </c>
      <c r="H20" s="293">
        <v>31.552296</v>
      </c>
      <c r="I20" s="294">
        <v>4.577732</v>
      </c>
      <c r="J20" s="294">
        <v>36.20904</v>
      </c>
      <c r="K20" s="294">
        <f t="shared" si="3"/>
        <v>40.786772</v>
      </c>
      <c r="L20" s="295">
        <f t="shared" si="2"/>
        <v>72.339068</v>
      </c>
      <c r="M20" s="296">
        <f t="shared" si="4"/>
        <v>80.04953729025979</v>
      </c>
      <c r="N20" s="297">
        <f t="shared" si="4"/>
        <v>6.694452758160479</v>
      </c>
      <c r="O20" s="297">
        <f t="shared" si="4"/>
        <v>18.82406724078943</v>
      </c>
      <c r="P20" s="297">
        <f t="shared" si="4"/>
        <v>15.642938271167713</v>
      </c>
      <c r="Q20" s="298">
        <f t="shared" si="4"/>
        <v>24.10081431883741</v>
      </c>
      <c r="S20" s="350">
        <f>G20-G19</f>
        <v>93.32485599999995</v>
      </c>
      <c r="T20" s="290">
        <f>L20-L19</f>
        <v>7.615543000000002</v>
      </c>
      <c r="U20" s="290"/>
      <c r="V20" s="289"/>
    </row>
    <row r="21" spans="1:22" s="288" customFormat="1" ht="24.75" customHeight="1">
      <c r="A21" s="291">
        <v>10</v>
      </c>
      <c r="B21" s="292" t="s">
        <v>174</v>
      </c>
      <c r="C21" s="293">
        <v>37.905555</v>
      </c>
      <c r="D21" s="294">
        <v>102.952086</v>
      </c>
      <c r="E21" s="294">
        <v>288.390629</v>
      </c>
      <c r="F21" s="294">
        <f t="shared" si="0"/>
        <v>391.342715</v>
      </c>
      <c r="G21" s="295">
        <f t="shared" si="1"/>
        <v>429.24827</v>
      </c>
      <c r="H21" s="293">
        <v>29.346431</v>
      </c>
      <c r="I21" s="294">
        <v>5.433038</v>
      </c>
      <c r="J21" s="294">
        <v>46.711196</v>
      </c>
      <c r="K21" s="294">
        <f t="shared" si="3"/>
        <v>52.144234</v>
      </c>
      <c r="L21" s="295">
        <f t="shared" si="2"/>
        <v>81.49066499999999</v>
      </c>
      <c r="M21" s="296">
        <f t="shared" si="4"/>
        <v>77.4198689347775</v>
      </c>
      <c r="N21" s="297">
        <f t="shared" si="4"/>
        <v>5.277249069047518</v>
      </c>
      <c r="O21" s="297">
        <f t="shared" si="4"/>
        <v>16.19719619946458</v>
      </c>
      <c r="P21" s="297">
        <f t="shared" si="4"/>
        <v>13.324442234730242</v>
      </c>
      <c r="Q21" s="298">
        <f t="shared" si="4"/>
        <v>18.98450633243088</v>
      </c>
      <c r="S21" s="350">
        <f>G21-G20</f>
        <v>129.09630400000003</v>
      </c>
      <c r="T21" s="290">
        <f>L21-L20</f>
        <v>9.151596999999995</v>
      </c>
      <c r="U21" s="290"/>
      <c r="V21" s="289"/>
    </row>
    <row r="22" spans="1:27" s="288" customFormat="1" ht="24.75" customHeight="1">
      <c r="A22" s="300">
        <v>11</v>
      </c>
      <c r="B22" s="301" t="s">
        <v>151</v>
      </c>
      <c r="C22" s="302">
        <v>36.942204999999994</v>
      </c>
      <c r="D22" s="304">
        <v>162.727327</v>
      </c>
      <c r="E22" s="303">
        <v>421.6797219999999</v>
      </c>
      <c r="F22" s="304">
        <f t="shared" si="0"/>
        <v>584.4070489999999</v>
      </c>
      <c r="G22" s="305">
        <f t="shared" si="1"/>
        <v>621.3492539999999</v>
      </c>
      <c r="H22" s="302">
        <v>27.83056</v>
      </c>
      <c r="I22" s="304">
        <v>6.144929</v>
      </c>
      <c r="J22" s="304">
        <v>63.305083</v>
      </c>
      <c r="K22" s="304">
        <f t="shared" si="3"/>
        <v>69.450012</v>
      </c>
      <c r="L22" s="305">
        <f t="shared" si="2"/>
        <v>97.280572</v>
      </c>
      <c r="M22" s="306">
        <f t="shared" si="4"/>
        <v>75.33540566947751</v>
      </c>
      <c r="N22" s="307">
        <f t="shared" si="4"/>
        <v>3.7762120925147378</v>
      </c>
      <c r="O22" s="307">
        <f t="shared" si="4"/>
        <v>15.012598353022064</v>
      </c>
      <c r="P22" s="307">
        <f t="shared" si="4"/>
        <v>11.88384228404473</v>
      </c>
      <c r="Q22" s="308">
        <f t="shared" si="4"/>
        <v>15.656343252003008</v>
      </c>
      <c r="S22" s="350">
        <f>G22-G21</f>
        <v>192.10098399999987</v>
      </c>
      <c r="T22" s="290">
        <f>L22-L21</f>
        <v>15.789907000000014</v>
      </c>
      <c r="U22" s="290"/>
      <c r="V22" s="289"/>
      <c r="AA22" s="288">
        <v>162044</v>
      </c>
    </row>
    <row r="23" spans="1:22" s="288" customFormat="1" ht="24.75" customHeight="1">
      <c r="A23" s="300">
        <v>12</v>
      </c>
      <c r="B23" s="301" t="s">
        <v>181</v>
      </c>
      <c r="C23" s="302">
        <v>34.724279</v>
      </c>
      <c r="D23" s="304">
        <v>225.920431</v>
      </c>
      <c r="E23" s="303">
        <v>585.6803009999999</v>
      </c>
      <c r="F23" s="304">
        <f t="shared" si="0"/>
        <v>811.6007319999999</v>
      </c>
      <c r="G23" s="305">
        <f t="shared" si="1"/>
        <v>846.3250109999999</v>
      </c>
      <c r="H23" s="302">
        <v>25.224905</v>
      </c>
      <c r="I23" s="304">
        <v>5.565437</v>
      </c>
      <c r="J23" s="304">
        <v>86.268689</v>
      </c>
      <c r="K23" s="304">
        <f>SUM(I23:J23)</f>
        <v>91.834126</v>
      </c>
      <c r="L23" s="305">
        <f>H23+K23</f>
        <v>117.059031</v>
      </c>
      <c r="M23" s="306">
        <f aca="true" t="shared" si="5" ref="M23:Q25">H23/C23*100</f>
        <v>72.64342335228903</v>
      </c>
      <c r="N23" s="307">
        <f t="shared" si="5"/>
        <v>2.463450063088805</v>
      </c>
      <c r="O23" s="307">
        <f t="shared" si="5"/>
        <v>14.72965521508978</v>
      </c>
      <c r="P23" s="307">
        <f t="shared" si="5"/>
        <v>11.315185211045375</v>
      </c>
      <c r="Q23" s="308">
        <f t="shared" si="5"/>
        <v>13.83145121301396</v>
      </c>
      <c r="S23" s="350">
        <f>G23-G22</f>
        <v>224.97575700000004</v>
      </c>
      <c r="T23" s="290">
        <f>L23-L22</f>
        <v>19.778458999999998</v>
      </c>
      <c r="U23" s="290"/>
      <c r="V23" s="289">
        <f>T23-T20</f>
        <v>12.162915999999996</v>
      </c>
    </row>
    <row r="24" spans="1:22" s="288" customFormat="1" ht="24.75" customHeight="1">
      <c r="A24" s="300">
        <v>13</v>
      </c>
      <c r="B24" s="301" t="s">
        <v>187</v>
      </c>
      <c r="C24" s="302">
        <v>32.15114</v>
      </c>
      <c r="D24" s="304">
        <v>224.340209</v>
      </c>
      <c r="E24" s="303">
        <v>695.756599</v>
      </c>
      <c r="F24" s="304">
        <f t="shared" si="0"/>
        <v>920.096808</v>
      </c>
      <c r="G24" s="305">
        <f t="shared" si="1"/>
        <v>952.247948</v>
      </c>
      <c r="H24" s="302">
        <v>22.467732</v>
      </c>
      <c r="I24" s="304">
        <v>4.003914</v>
      </c>
      <c r="J24" s="304">
        <v>94.509074</v>
      </c>
      <c r="K24" s="304">
        <f>SUM(I24:J24)</f>
        <v>98.51298799999999</v>
      </c>
      <c r="L24" s="305">
        <f>H24+K24</f>
        <v>120.98071999999999</v>
      </c>
      <c r="M24" s="306">
        <f>H24/C24*100</f>
        <v>69.88160295404768</v>
      </c>
      <c r="N24" s="307">
        <f>I24/D24*100</f>
        <v>1.7847509449364918</v>
      </c>
      <c r="O24" s="307">
        <f>J24/E24*100</f>
        <v>13.583640332817021</v>
      </c>
      <c r="P24" s="307">
        <f>K24/F24*100</f>
        <v>10.706806842872995</v>
      </c>
      <c r="Q24" s="308">
        <f>L24/G24*100</f>
        <v>12.70474987676214</v>
      </c>
      <c r="S24" s="350"/>
      <c r="T24" s="290"/>
      <c r="U24" s="290"/>
      <c r="V24" s="289"/>
    </row>
    <row r="25" spans="1:22" s="288" customFormat="1" ht="24.75" customHeight="1" thickBot="1">
      <c r="A25" s="283">
        <v>14</v>
      </c>
      <c r="B25" s="311" t="s">
        <v>197</v>
      </c>
      <c r="C25" s="310">
        <f>'opr-30.06.12'!C22</f>
        <v>31.399443</v>
      </c>
      <c r="D25" s="312">
        <f>'opr-30.06.12'!D22</f>
        <v>220.83866</v>
      </c>
      <c r="E25" s="312">
        <f>'opr-30.06.12'!E22</f>
        <v>710.58161</v>
      </c>
      <c r="F25" s="309">
        <f t="shared" si="0"/>
        <v>931.42027</v>
      </c>
      <c r="G25" s="285">
        <f t="shared" si="1"/>
        <v>962.819713</v>
      </c>
      <c r="H25" s="310">
        <f>'opr-30.06.12'!C9</f>
        <v>21.710222</v>
      </c>
      <c r="I25" s="312">
        <f>'opr-30.06.12'!D9</f>
        <v>3.489498</v>
      </c>
      <c r="J25" s="312">
        <f>'opr-30.06.12'!E9</f>
        <v>94.787779</v>
      </c>
      <c r="K25" s="309">
        <f t="shared" si="3"/>
        <v>98.277277</v>
      </c>
      <c r="L25" s="285">
        <f t="shared" si="2"/>
        <v>119.987499</v>
      </c>
      <c r="M25" s="310">
        <f t="shared" si="5"/>
        <v>69.1420608957936</v>
      </c>
      <c r="N25" s="286">
        <f t="shared" si="5"/>
        <v>1.580111924243699</v>
      </c>
      <c r="O25" s="286">
        <f t="shared" si="5"/>
        <v>13.339464132768649</v>
      </c>
      <c r="P25" s="286">
        <f t="shared" si="5"/>
        <v>10.55133543529174</v>
      </c>
      <c r="Q25" s="287">
        <f t="shared" si="5"/>
        <v>12.46209413662057</v>
      </c>
      <c r="S25" s="350">
        <f>G25-G23</f>
        <v>116.49470200000007</v>
      </c>
      <c r="T25" s="290">
        <f>L25-L23</f>
        <v>2.928467999999995</v>
      </c>
      <c r="V25" s="288">
        <f>V23/4</f>
        <v>3.040728999999999</v>
      </c>
    </row>
    <row r="26" ht="15">
      <c r="D26" s="75"/>
    </row>
    <row r="29" spans="6:11" ht="15">
      <c r="F29" s="164">
        <f>(F25-F22)/F22*100</f>
        <v>59.37868504388969</v>
      </c>
      <c r="K29" s="26">
        <f>(K25-K22)/K22*100</f>
        <v>41.507933792725616</v>
      </c>
    </row>
    <row r="34" spans="8:9" ht="15">
      <c r="H34" s="564"/>
      <c r="I34" s="564"/>
    </row>
    <row r="35" spans="8:9" ht="15">
      <c r="H35" s="564"/>
      <c r="I35" s="564"/>
    </row>
    <row r="36" spans="8:9" ht="15">
      <c r="H36" s="564"/>
      <c r="I36" s="564"/>
    </row>
    <row r="37" spans="8:9" ht="15">
      <c r="H37" s="564"/>
      <c r="I37" s="564"/>
    </row>
    <row r="42" ht="15">
      <c r="H42" s="354"/>
    </row>
  </sheetData>
  <sheetProtection/>
  <mergeCells count="38">
    <mergeCell ref="J8:K8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D11:F11"/>
    <mergeCell ref="C8:D8"/>
    <mergeCell ref="E8:F8"/>
    <mergeCell ref="H8:I8"/>
    <mergeCell ref="E6:F7"/>
    <mergeCell ref="G6:G7"/>
    <mergeCell ref="H6:I7"/>
    <mergeCell ref="M6:N7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6:D7"/>
    <mergeCell ref="H36:I36"/>
    <mergeCell ref="H37:I37"/>
    <mergeCell ref="M8:N8"/>
    <mergeCell ref="O8:P8"/>
    <mergeCell ref="I11:K11"/>
    <mergeCell ref="L11:L12"/>
    <mergeCell ref="H34:I34"/>
    <mergeCell ref="H35:I35"/>
    <mergeCell ref="M11:M12"/>
    <mergeCell ref="N11:P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2012-07-26T09:26:37Z</cp:lastPrinted>
  <dcterms:created xsi:type="dcterms:W3CDTF">2007-06-20T11:07:42Z</dcterms:created>
  <dcterms:modified xsi:type="dcterms:W3CDTF">2012-07-30T11:50:09Z</dcterms:modified>
  <cp:category/>
  <cp:version/>
  <cp:contentType/>
  <cp:contentStatus/>
</cp:coreProperties>
</file>